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 firstSheet="7" activeTab="9"/>
  </bookViews>
  <sheets>
    <sheet name="PRONÓSTICO" sheetId="1" r:id="rId1"/>
    <sheet name="DEMANDA" sheetId="2" r:id="rId2"/>
    <sheet name="MODELO " sheetId="3" r:id="rId3"/>
    <sheet name="MODELO RESUMEN" sheetId="4" r:id="rId4"/>
    <sheet name="ABC" sheetId="5" r:id="rId5"/>
    <sheet name="SELECCIÓN PRODUCTOS" sheetId="6" r:id="rId6"/>
    <sheet name="PRODUCTOS-MES" sheetId="7" r:id="rId7"/>
    <sheet name="VARIACIÓN" sheetId="8" r:id="rId8"/>
    <sheet name="NIVEL DE SERVICIO" sheetId="9" r:id="rId9"/>
    <sheet name="EOQ PROBABILISTICO" sheetId="10" r:id="rId10"/>
    <sheet name="EOQ-PRONOSTICO" sheetId="11" r:id="rId11"/>
    <sheet name="LEAD TIME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0" l="1"/>
  <c r="K8" i="10"/>
  <c r="K9" i="10"/>
  <c r="K10" i="10"/>
  <c r="K11" i="10"/>
  <c r="K13" i="10"/>
  <c r="K14" i="10"/>
  <c r="K15" i="10"/>
  <c r="K16" i="10"/>
  <c r="K17" i="10"/>
  <c r="K18" i="10"/>
  <c r="K20" i="10"/>
  <c r="K21" i="10"/>
  <c r="K22" i="10"/>
  <c r="K23" i="10"/>
  <c r="K24" i="10"/>
  <c r="K25" i="10"/>
  <c r="K6" i="10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J8" i="3"/>
  <c r="L6" i="11" l="1"/>
  <c r="L7" i="11"/>
  <c r="L8" i="11"/>
  <c r="L9" i="11"/>
  <c r="L10" i="11"/>
  <c r="L12" i="11"/>
  <c r="L13" i="11"/>
  <c r="L14" i="11"/>
  <c r="L15" i="11"/>
  <c r="L16" i="11"/>
  <c r="L17" i="11"/>
  <c r="L19" i="11"/>
  <c r="L20" i="11"/>
  <c r="L21" i="11"/>
  <c r="L22" i="11"/>
  <c r="L23" i="11"/>
  <c r="L24" i="11"/>
  <c r="L5" i="11"/>
  <c r="J20" i="11"/>
  <c r="J21" i="11"/>
  <c r="J22" i="11"/>
  <c r="J23" i="11"/>
  <c r="J24" i="11"/>
  <c r="J19" i="11"/>
  <c r="J13" i="11"/>
  <c r="J14" i="11"/>
  <c r="J15" i="11"/>
  <c r="J16" i="11"/>
  <c r="J17" i="11"/>
  <c r="J12" i="11"/>
  <c r="J6" i="11"/>
  <c r="J7" i="11"/>
  <c r="J8" i="11"/>
  <c r="J9" i="11"/>
  <c r="J10" i="11"/>
  <c r="J5" i="11"/>
  <c r="H21" i="10"/>
  <c r="H22" i="10"/>
  <c r="H23" i="10"/>
  <c r="H24" i="10"/>
  <c r="H25" i="10"/>
  <c r="H20" i="10"/>
  <c r="H14" i="10"/>
  <c r="H15" i="10"/>
  <c r="H16" i="10"/>
  <c r="H17" i="10"/>
  <c r="H18" i="10"/>
  <c r="H13" i="10"/>
  <c r="H7" i="10"/>
  <c r="H8" i="10"/>
  <c r="H9" i="10"/>
  <c r="H10" i="10"/>
  <c r="H11" i="10"/>
  <c r="H6" i="10"/>
  <c r="I24" i="11" l="1"/>
  <c r="I23" i="11"/>
  <c r="I22" i="11"/>
  <c r="I21" i="11"/>
  <c r="I20" i="11"/>
  <c r="I19" i="11"/>
  <c r="I17" i="11"/>
  <c r="I16" i="11"/>
  <c r="I15" i="11"/>
  <c r="I14" i="11"/>
  <c r="I13" i="11"/>
  <c r="I12" i="11"/>
  <c r="I10" i="11"/>
  <c r="I9" i="11"/>
  <c r="I8" i="11"/>
  <c r="I7" i="11"/>
  <c r="I6" i="11"/>
  <c r="I5" i="11"/>
  <c r="K5" i="11"/>
  <c r="I8" i="10"/>
  <c r="J8" i="10" s="1"/>
  <c r="I7" i="10"/>
  <c r="J7" i="10" s="1"/>
  <c r="I21" i="10"/>
  <c r="J21" i="10" s="1"/>
  <c r="I22" i="10"/>
  <c r="J22" i="10" s="1"/>
  <c r="I23" i="10"/>
  <c r="J23" i="10" s="1"/>
  <c r="I24" i="10"/>
  <c r="J24" i="10" s="1"/>
  <c r="I25" i="10"/>
  <c r="J25" i="10" s="1"/>
  <c r="I20" i="10"/>
  <c r="J20" i="10" s="1"/>
  <c r="I14" i="10"/>
  <c r="J14" i="10" s="1"/>
  <c r="I15" i="10"/>
  <c r="J15" i="10" s="1"/>
  <c r="I16" i="10"/>
  <c r="J16" i="10" s="1"/>
  <c r="I17" i="10"/>
  <c r="J17" i="10" s="1"/>
  <c r="I18" i="10"/>
  <c r="J18" i="10" s="1"/>
  <c r="I13" i="10"/>
  <c r="J13" i="10" s="1"/>
  <c r="I9" i="10"/>
  <c r="J9" i="10" s="1"/>
  <c r="I10" i="10"/>
  <c r="J10" i="10" s="1"/>
  <c r="I11" i="10"/>
  <c r="J11" i="10" s="1"/>
  <c r="I6" i="10"/>
  <c r="J6" i="10" s="1"/>
  <c r="F21" i="10" l="1"/>
  <c r="F22" i="10"/>
  <c r="F23" i="10"/>
  <c r="F24" i="10"/>
  <c r="F25" i="10"/>
  <c r="F20" i="10"/>
  <c r="F14" i="10"/>
  <c r="F15" i="10"/>
  <c r="F16" i="10"/>
  <c r="F17" i="10"/>
  <c r="F18" i="10"/>
  <c r="F13" i="10"/>
  <c r="F7" i="10"/>
  <c r="F8" i="10"/>
  <c r="F9" i="10"/>
  <c r="F10" i="10"/>
  <c r="F11" i="10"/>
  <c r="F6" i="10"/>
  <c r="F20" i="11" l="1"/>
  <c r="F21" i="11"/>
  <c r="F22" i="11"/>
  <c r="F23" i="11"/>
  <c r="F24" i="11"/>
  <c r="F19" i="11"/>
  <c r="F13" i="11"/>
  <c r="F14" i="11"/>
  <c r="F15" i="11"/>
  <c r="F16" i="11"/>
  <c r="F17" i="11"/>
  <c r="F12" i="11"/>
  <c r="F6" i="11"/>
  <c r="F7" i="11"/>
  <c r="F8" i="11"/>
  <c r="F9" i="11"/>
  <c r="F10" i="11"/>
  <c r="F5" i="11"/>
  <c r="K6" i="11" l="1"/>
  <c r="K7" i="11"/>
  <c r="K8" i="11"/>
  <c r="K9" i="11"/>
  <c r="K10" i="11"/>
  <c r="K12" i="11"/>
  <c r="K13" i="11"/>
  <c r="K14" i="11"/>
  <c r="K15" i="11"/>
  <c r="K16" i="11"/>
  <c r="K17" i="11"/>
  <c r="K19" i="11"/>
  <c r="K20" i="11"/>
  <c r="K21" i="11"/>
  <c r="K22" i="11"/>
  <c r="K23" i="11"/>
  <c r="K24" i="11"/>
  <c r="K8" i="3" l="1"/>
  <c r="L13" i="5" l="1"/>
  <c r="O12" i="5" l="1"/>
  <c r="O11" i="5"/>
  <c r="O10" i="5"/>
  <c r="O8" i="5"/>
  <c r="O9" i="5"/>
  <c r="O7" i="5"/>
  <c r="O6" i="5"/>
  <c r="O5" i="5"/>
  <c r="O4" i="5"/>
  <c r="O13" i="5" s="1"/>
  <c r="N13" i="5"/>
  <c r="M13" i="8" l="1"/>
  <c r="L13" i="8"/>
  <c r="K13" i="8"/>
  <c r="J13" i="8"/>
  <c r="I13" i="8"/>
  <c r="H13" i="8"/>
  <c r="G13" i="8"/>
  <c r="F13" i="8"/>
  <c r="E13" i="8"/>
  <c r="D13" i="8"/>
  <c r="C13" i="8"/>
  <c r="G60" i="7" l="1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O7" i="1"/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8" i="4"/>
  <c r="G7" i="3" l="1"/>
  <c r="J9" i="3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F8" i="3"/>
  <c r="G8" i="3" s="1"/>
  <c r="F7" i="3"/>
  <c r="F9" i="3" l="1"/>
  <c r="F10" i="3" l="1"/>
  <c r="G9" i="3"/>
  <c r="F11" i="3" l="1"/>
  <c r="G10" i="3"/>
  <c r="G11" i="3" l="1"/>
  <c r="F12" i="3"/>
  <c r="F13" i="3" l="1"/>
  <c r="G12" i="3"/>
  <c r="F14" i="3" l="1"/>
  <c r="G13" i="3"/>
  <c r="G14" i="3" l="1"/>
  <c r="F15" i="3"/>
  <c r="G15" i="3" l="1"/>
  <c r="F16" i="3"/>
  <c r="F17" i="3" l="1"/>
  <c r="G16" i="3"/>
  <c r="F18" i="3" l="1"/>
  <c r="G17" i="3"/>
  <c r="F19" i="3" l="1"/>
  <c r="G18" i="3"/>
  <c r="G19" i="3" l="1"/>
  <c r="F20" i="3"/>
  <c r="G20" i="3" l="1"/>
  <c r="F21" i="3"/>
  <c r="F22" i="3" l="1"/>
  <c r="G21" i="3"/>
  <c r="F23" i="3" l="1"/>
  <c r="G22" i="3"/>
  <c r="G23" i="3" l="1"/>
  <c r="F24" i="3"/>
  <c r="G24" i="3" l="1"/>
  <c r="F25" i="3"/>
  <c r="F26" i="3" l="1"/>
  <c r="G25" i="3"/>
  <c r="F27" i="3" l="1"/>
  <c r="G26" i="3"/>
  <c r="G27" i="3" l="1"/>
  <c r="F28" i="3"/>
  <c r="G28" i="3" l="1"/>
  <c r="F29" i="3"/>
  <c r="F30" i="3" l="1"/>
  <c r="G29" i="3"/>
  <c r="F31" i="3" l="1"/>
  <c r="G30" i="3"/>
  <c r="G31" i="3" l="1"/>
  <c r="F32" i="3"/>
  <c r="G32" i="3" l="1"/>
  <c r="F33" i="3"/>
  <c r="F34" i="3" l="1"/>
  <c r="G33" i="3"/>
  <c r="F35" i="3" l="1"/>
  <c r="G34" i="3"/>
  <c r="G35" i="3" l="1"/>
  <c r="F36" i="3"/>
  <c r="G36" i="3" l="1"/>
  <c r="F37" i="3"/>
  <c r="F38" i="3" l="1"/>
  <c r="G37" i="3"/>
  <c r="F39" i="3" l="1"/>
  <c r="G38" i="3"/>
  <c r="G39" i="3" l="1"/>
  <c r="F40" i="3"/>
  <c r="G40" i="3" l="1"/>
  <c r="F41" i="3"/>
  <c r="F42" i="3" l="1"/>
  <c r="G41" i="3"/>
  <c r="F43" i="3" l="1"/>
  <c r="G42" i="3"/>
  <c r="G43" i="3" l="1"/>
  <c r="F44" i="3"/>
  <c r="G44" i="3" l="1"/>
  <c r="F45" i="3"/>
  <c r="F46" i="3" l="1"/>
  <c r="G45" i="3"/>
  <c r="F47" i="3" l="1"/>
  <c r="G46" i="3"/>
  <c r="G47" i="3" l="1"/>
  <c r="F48" i="3"/>
  <c r="G48" i="3" l="1"/>
  <c r="F49" i="3"/>
  <c r="F50" i="3" l="1"/>
  <c r="G49" i="3"/>
  <c r="F51" i="3" l="1"/>
  <c r="G50" i="3"/>
  <c r="G51" i="3" l="1"/>
  <c r="F52" i="3"/>
  <c r="G52" i="3" l="1"/>
  <c r="F53" i="3"/>
  <c r="F54" i="3" l="1"/>
  <c r="G53" i="3"/>
  <c r="F55" i="3" l="1"/>
  <c r="G54" i="3"/>
  <c r="G55" i="3" l="1"/>
  <c r="F56" i="3"/>
  <c r="G56" i="3" l="1"/>
  <c r="F57" i="3"/>
  <c r="F58" i="3" l="1"/>
  <c r="G57" i="3"/>
  <c r="F59" i="3" l="1"/>
  <c r="G58" i="3"/>
  <c r="G59" i="3" l="1"/>
  <c r="F60" i="3"/>
  <c r="G60" i="3" s="1"/>
  <c r="H7" i="3" s="1"/>
  <c r="H8" i="3" l="1"/>
  <c r="K7" i="3"/>
  <c r="L7" i="3" l="1"/>
  <c r="M7" i="3"/>
  <c r="H9" i="3"/>
  <c r="M8" i="3" l="1"/>
  <c r="L8" i="3"/>
  <c r="H10" i="3"/>
  <c r="K9" i="3"/>
  <c r="M9" i="3" l="1"/>
  <c r="L9" i="3"/>
  <c r="K10" i="3"/>
  <c r="H11" i="3"/>
  <c r="H12" i="3" l="1"/>
  <c r="K11" i="3"/>
  <c r="L10" i="3"/>
  <c r="M10" i="3"/>
  <c r="L11" i="3" l="1"/>
  <c r="M11" i="3"/>
  <c r="K12" i="3"/>
  <c r="H13" i="3"/>
  <c r="H14" i="3" l="1"/>
  <c r="K13" i="3"/>
  <c r="M12" i="3"/>
  <c r="L12" i="3"/>
  <c r="L13" i="3" l="1"/>
  <c r="M13" i="3"/>
  <c r="K14" i="3"/>
  <c r="H15" i="3"/>
  <c r="H16" i="3" l="1"/>
  <c r="K15" i="3"/>
  <c r="M14" i="3"/>
  <c r="L14" i="3"/>
  <c r="L15" i="3" l="1"/>
  <c r="M15" i="3"/>
  <c r="K16" i="3"/>
  <c r="H17" i="3"/>
  <c r="H18" i="3" l="1"/>
  <c r="K17" i="3"/>
  <c r="M16" i="3"/>
  <c r="L16" i="3"/>
  <c r="L17" i="3" l="1"/>
  <c r="M17" i="3"/>
  <c r="K18" i="3"/>
  <c r="H19" i="3"/>
  <c r="H20" i="3" l="1"/>
  <c r="K19" i="3"/>
  <c r="M18" i="3"/>
  <c r="L18" i="3"/>
  <c r="L19" i="3" l="1"/>
  <c r="M19" i="3"/>
  <c r="K20" i="3"/>
  <c r="H21" i="3"/>
  <c r="H22" i="3" l="1"/>
  <c r="K21" i="3"/>
  <c r="M20" i="3"/>
  <c r="L20" i="3"/>
  <c r="L21" i="3" l="1"/>
  <c r="M21" i="3"/>
  <c r="K22" i="3"/>
  <c r="H23" i="3"/>
  <c r="H24" i="3" l="1"/>
  <c r="K23" i="3"/>
  <c r="M22" i="3"/>
  <c r="L22" i="3"/>
  <c r="L23" i="3" l="1"/>
  <c r="M23" i="3"/>
  <c r="H25" i="3"/>
  <c r="K24" i="3"/>
  <c r="M24" i="3" l="1"/>
  <c r="L24" i="3"/>
  <c r="H26" i="3"/>
  <c r="K25" i="3"/>
  <c r="M25" i="3" l="1"/>
  <c r="L25" i="3"/>
  <c r="K26" i="3"/>
  <c r="H27" i="3"/>
  <c r="H28" i="3" l="1"/>
  <c r="K27" i="3"/>
  <c r="M26" i="3"/>
  <c r="L26" i="3"/>
  <c r="L27" i="3" l="1"/>
  <c r="M27" i="3"/>
  <c r="H29" i="3"/>
  <c r="K28" i="3"/>
  <c r="M28" i="3" l="1"/>
  <c r="L28" i="3"/>
  <c r="H30" i="3"/>
  <c r="K29" i="3"/>
  <c r="M29" i="3" l="1"/>
  <c r="L29" i="3"/>
  <c r="K30" i="3"/>
  <c r="H31" i="3"/>
  <c r="H32" i="3" l="1"/>
  <c r="K31" i="3"/>
  <c r="M30" i="3"/>
  <c r="L30" i="3"/>
  <c r="L31" i="3" l="1"/>
  <c r="M31" i="3"/>
  <c r="H33" i="3"/>
  <c r="K32" i="3"/>
  <c r="M32" i="3" l="1"/>
  <c r="L32" i="3"/>
  <c r="H34" i="3"/>
  <c r="K33" i="3"/>
  <c r="M33" i="3" l="1"/>
  <c r="L33" i="3"/>
  <c r="K34" i="3"/>
  <c r="H35" i="3"/>
  <c r="H36" i="3" l="1"/>
  <c r="K35" i="3"/>
  <c r="M34" i="3"/>
  <c r="L34" i="3"/>
  <c r="L35" i="3" l="1"/>
  <c r="M35" i="3"/>
  <c r="H37" i="3"/>
  <c r="K36" i="3"/>
  <c r="M36" i="3" l="1"/>
  <c r="L36" i="3"/>
  <c r="H38" i="3"/>
  <c r="K37" i="3"/>
  <c r="M37" i="3" l="1"/>
  <c r="L37" i="3"/>
  <c r="K38" i="3"/>
  <c r="H39" i="3"/>
  <c r="H40" i="3" l="1"/>
  <c r="K39" i="3"/>
  <c r="M38" i="3"/>
  <c r="L38" i="3"/>
  <c r="L39" i="3" l="1"/>
  <c r="M39" i="3"/>
  <c r="H41" i="3"/>
  <c r="K40" i="3"/>
  <c r="M40" i="3" l="1"/>
  <c r="L40" i="3"/>
  <c r="H42" i="3"/>
  <c r="K41" i="3"/>
  <c r="M41" i="3" l="1"/>
  <c r="L41" i="3"/>
  <c r="K42" i="3"/>
  <c r="H43" i="3"/>
  <c r="H44" i="3" l="1"/>
  <c r="K43" i="3"/>
  <c r="M42" i="3"/>
  <c r="L42" i="3"/>
  <c r="L43" i="3" l="1"/>
  <c r="M43" i="3"/>
  <c r="H45" i="3"/>
  <c r="K44" i="3"/>
  <c r="M44" i="3" l="1"/>
  <c r="L44" i="3"/>
  <c r="H46" i="3"/>
  <c r="K45" i="3"/>
  <c r="M45" i="3" l="1"/>
  <c r="L45" i="3"/>
  <c r="K46" i="3"/>
  <c r="H47" i="3"/>
  <c r="H48" i="3" l="1"/>
  <c r="K47" i="3"/>
  <c r="M46" i="3"/>
  <c r="L46" i="3"/>
  <c r="L47" i="3" l="1"/>
  <c r="M47" i="3"/>
  <c r="H49" i="3"/>
  <c r="K48" i="3"/>
  <c r="M48" i="3" l="1"/>
  <c r="L48" i="3"/>
  <c r="H50" i="3"/>
  <c r="K49" i="3"/>
  <c r="M49" i="3" l="1"/>
  <c r="L49" i="3"/>
  <c r="K50" i="3"/>
  <c r="H51" i="3"/>
  <c r="H52" i="3" l="1"/>
  <c r="K51" i="3"/>
  <c r="M50" i="3"/>
  <c r="L50" i="3"/>
  <c r="L51" i="3" l="1"/>
  <c r="M51" i="3"/>
  <c r="H53" i="3"/>
  <c r="K52" i="3"/>
  <c r="M52" i="3" l="1"/>
  <c r="L52" i="3"/>
  <c r="H54" i="3"/>
  <c r="K53" i="3"/>
  <c r="M53" i="3" l="1"/>
  <c r="L53" i="3"/>
  <c r="K54" i="3"/>
  <c r="H55" i="3"/>
  <c r="H56" i="3" l="1"/>
  <c r="K55" i="3"/>
  <c r="M54" i="3"/>
  <c r="L54" i="3"/>
  <c r="L55" i="3" l="1"/>
  <c r="M55" i="3"/>
  <c r="H57" i="3"/>
  <c r="K56" i="3"/>
  <c r="M56" i="3" l="1"/>
  <c r="L56" i="3"/>
  <c r="H58" i="3"/>
  <c r="K57" i="3"/>
  <c r="M57" i="3" l="1"/>
  <c r="L57" i="3"/>
  <c r="K58" i="3"/>
  <c r="H59" i="3"/>
  <c r="H60" i="3" l="1"/>
  <c r="K60" i="3" s="1"/>
  <c r="K59" i="3"/>
  <c r="M58" i="3"/>
  <c r="L58" i="3"/>
  <c r="L59" i="3" l="1"/>
  <c r="M59" i="3"/>
  <c r="M60" i="3"/>
  <c r="L60" i="3"/>
  <c r="V26" i="1" l="1"/>
  <c r="U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7" i="1"/>
  <c r="M7" i="1"/>
  <c r="N7" i="1"/>
  <c r="L9" i="2" l="1"/>
  <c r="M9" i="2" s="1"/>
  <c r="N9" i="2" s="1"/>
  <c r="L27" i="2"/>
  <c r="M27" i="2" s="1"/>
  <c r="N27" i="2" s="1"/>
  <c r="L26" i="2"/>
  <c r="M26" i="2" s="1"/>
  <c r="N26" i="2" s="1"/>
  <c r="L25" i="2"/>
  <c r="M25" i="2" s="1"/>
  <c r="N25" i="2" s="1"/>
  <c r="L24" i="2"/>
  <c r="M24" i="2" s="1"/>
  <c r="N24" i="2" s="1"/>
  <c r="L23" i="2"/>
  <c r="M23" i="2" s="1"/>
  <c r="N23" i="2" s="1"/>
  <c r="L22" i="2"/>
  <c r="M22" i="2" s="1"/>
  <c r="N22" i="2" s="1"/>
  <c r="L21" i="2"/>
  <c r="M21" i="2" s="1"/>
  <c r="N21" i="2" s="1"/>
  <c r="L20" i="2"/>
  <c r="M20" i="2" s="1"/>
  <c r="N20" i="2" s="1"/>
  <c r="L19" i="2"/>
  <c r="M19" i="2" s="1"/>
  <c r="N19" i="2" s="1"/>
  <c r="L18" i="2"/>
  <c r="M18" i="2" s="1"/>
  <c r="N18" i="2" s="1"/>
  <c r="L17" i="2"/>
  <c r="M17" i="2" s="1"/>
  <c r="N17" i="2" s="1"/>
  <c r="L16" i="2"/>
  <c r="M16" i="2" s="1"/>
  <c r="N16" i="2" s="1"/>
  <c r="L15" i="2"/>
  <c r="M15" i="2" s="1"/>
  <c r="N15" i="2" s="1"/>
  <c r="L14" i="2"/>
  <c r="M14" i="2" s="1"/>
  <c r="N14" i="2" s="1"/>
  <c r="L13" i="2"/>
  <c r="M13" i="2" s="1"/>
  <c r="N13" i="2" s="1"/>
  <c r="L12" i="2"/>
  <c r="M12" i="2" s="1"/>
  <c r="N12" i="2" s="1"/>
  <c r="L11" i="2"/>
  <c r="M11" i="2" s="1"/>
  <c r="N11" i="2" s="1"/>
  <c r="D14" i="2"/>
  <c r="E14" i="2"/>
  <c r="F14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R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7" i="1"/>
  <c r="L10" i="2"/>
  <c r="M10" i="2" s="1"/>
  <c r="N10" i="2" s="1"/>
  <c r="E11" i="2" l="1"/>
  <c r="F11" i="2" s="1"/>
  <c r="E24" i="2"/>
  <c r="F24" i="2" s="1"/>
  <c r="E27" i="2"/>
  <c r="F27" i="2" s="1"/>
  <c r="E16" i="2"/>
  <c r="F16" i="2" s="1"/>
  <c r="E17" i="2"/>
  <c r="F17" i="2" s="1"/>
  <c r="E21" i="2"/>
  <c r="F21" i="2" s="1"/>
  <c r="E25" i="2"/>
  <c r="F25" i="2" s="1"/>
  <c r="E15" i="2"/>
  <c r="F15" i="2" s="1"/>
  <c r="E10" i="2"/>
  <c r="F10" i="2" s="1"/>
  <c r="E19" i="2"/>
  <c r="F19" i="2" s="1"/>
  <c r="E20" i="2"/>
  <c r="F20" i="2" s="1"/>
  <c r="E12" i="2"/>
  <c r="F12" i="2" s="1"/>
  <c r="E9" i="2"/>
  <c r="F9" i="2" s="1"/>
  <c r="E13" i="2"/>
  <c r="F13" i="2" s="1"/>
  <c r="E18" i="2"/>
  <c r="F18" i="2" s="1"/>
  <c r="E22" i="2"/>
  <c r="F22" i="2" s="1"/>
  <c r="E26" i="2"/>
  <c r="F26" i="2" s="1"/>
  <c r="E23" i="2"/>
  <c r="F23" i="2" s="1"/>
  <c r="P7" i="1"/>
  <c r="T26" i="1"/>
  <c r="S26" i="1"/>
  <c r="K28" i="2"/>
  <c r="C28" i="2"/>
  <c r="M28" i="2" l="1"/>
  <c r="N28" i="2"/>
  <c r="L28" i="2"/>
  <c r="L7" i="1"/>
  <c r="Q7" i="1" l="1"/>
  <c r="D28" i="2"/>
  <c r="F28" i="2"/>
  <c r="E28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22" i="1"/>
  <c r="I26" i="1"/>
  <c r="P21" i="1" l="1"/>
  <c r="R13" i="1"/>
  <c r="P13" i="1"/>
  <c r="P24" i="1"/>
  <c r="R16" i="1"/>
  <c r="P16" i="1"/>
  <c r="R8" i="1"/>
  <c r="N26" i="1"/>
  <c r="P23" i="1"/>
  <c r="R19" i="1"/>
  <c r="R15" i="1"/>
  <c r="P15" i="1"/>
  <c r="R11" i="1"/>
  <c r="R22" i="1"/>
  <c r="P22" i="1"/>
  <c r="M8" i="1"/>
  <c r="M9" i="1"/>
  <c r="M10" i="1"/>
  <c r="P10" i="1" s="1"/>
  <c r="M11" i="1"/>
  <c r="M12" i="1"/>
  <c r="P12" i="1" s="1"/>
  <c r="M13" i="1"/>
  <c r="M14" i="1"/>
  <c r="M15" i="1"/>
  <c r="M16" i="1"/>
  <c r="M17" i="1"/>
  <c r="P17" i="1" s="1"/>
  <c r="M18" i="1"/>
  <c r="M19" i="1"/>
  <c r="M20" i="1"/>
  <c r="M21" i="1"/>
  <c r="L22" i="1"/>
  <c r="Q22" i="1" s="1"/>
  <c r="L23" i="1"/>
  <c r="L24" i="1"/>
  <c r="L25" i="1"/>
  <c r="L8" i="1"/>
  <c r="L26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M23" i="1"/>
  <c r="M24" i="1"/>
  <c r="M25" i="1"/>
  <c r="Q25" i="1" l="1"/>
  <c r="O25" i="1"/>
  <c r="Q18" i="1"/>
  <c r="O18" i="1"/>
  <c r="P18" i="1"/>
  <c r="Q14" i="1"/>
  <c r="O14" i="1"/>
  <c r="Q24" i="1"/>
  <c r="O24" i="1"/>
  <c r="Q21" i="1"/>
  <c r="O21" i="1"/>
  <c r="Q9" i="1"/>
  <c r="O9" i="1"/>
  <c r="Q23" i="1"/>
  <c r="O23" i="1"/>
  <c r="Q16" i="1"/>
  <c r="O16" i="1"/>
  <c r="P9" i="1"/>
  <c r="P25" i="1"/>
  <c r="Q10" i="1"/>
  <c r="O10" i="1"/>
  <c r="O22" i="1"/>
  <c r="Q17" i="1"/>
  <c r="O17" i="1"/>
  <c r="Q13" i="1"/>
  <c r="O13" i="1"/>
  <c r="R10" i="1"/>
  <c r="R18" i="1"/>
  <c r="R24" i="1"/>
  <c r="R21" i="1"/>
  <c r="Q20" i="1"/>
  <c r="O20" i="1"/>
  <c r="Q12" i="1"/>
  <c r="O12" i="1"/>
  <c r="Q8" i="1"/>
  <c r="Q26" i="1" s="1"/>
  <c r="M26" i="1"/>
  <c r="O8" i="1"/>
  <c r="P14" i="1"/>
  <c r="R23" i="1"/>
  <c r="P20" i="1"/>
  <c r="Q19" i="1"/>
  <c r="O19" i="1"/>
  <c r="Q15" i="1"/>
  <c r="O15" i="1"/>
  <c r="Q11" i="1"/>
  <c r="O11" i="1"/>
  <c r="R14" i="1"/>
  <c r="P11" i="1"/>
  <c r="P19" i="1"/>
  <c r="P8" i="1"/>
  <c r="R12" i="1"/>
  <c r="R20" i="1"/>
  <c r="R9" i="1"/>
  <c r="R26" i="1" s="1"/>
  <c r="R17" i="1"/>
  <c r="R25" i="1"/>
  <c r="P26" i="1" l="1"/>
  <c r="O26" i="1"/>
</calcChain>
</file>

<file path=xl/sharedStrings.xml><?xml version="1.0" encoding="utf-8"?>
<sst xmlns="http://schemas.openxmlformats.org/spreadsheetml/2006/main" count="792" uniqueCount="124">
  <si>
    <t>REFERENCIA</t>
  </si>
  <si>
    <t>ADIDAS</t>
  </si>
  <si>
    <t>CATERPILLAR</t>
  </si>
  <si>
    <t>FILA</t>
  </si>
  <si>
    <t>PUMA</t>
  </si>
  <si>
    <t>REEBOOK</t>
  </si>
  <si>
    <t>SKECHERS</t>
  </si>
  <si>
    <t>VANS</t>
  </si>
  <si>
    <t>URBAN</t>
  </si>
  <si>
    <t>BOSST</t>
  </si>
  <si>
    <t xml:space="preserve">KANADIA </t>
  </si>
  <si>
    <t>LOTTO</t>
  </si>
  <si>
    <t>NEW</t>
  </si>
  <si>
    <t>NIKE</t>
  </si>
  <si>
    <t>OP</t>
  </si>
  <si>
    <t>TOMMY</t>
  </si>
  <si>
    <t>WESTLAD</t>
  </si>
  <si>
    <t>GUAYO</t>
  </si>
  <si>
    <t>TORRETIN</t>
  </si>
  <si>
    <t>LACOST</t>
  </si>
  <si>
    <t>CATERPILAR</t>
  </si>
  <si>
    <t>KANADIA</t>
  </si>
  <si>
    <t>SPORT TOWN</t>
  </si>
  <si>
    <t>PRONÓSTICO DE VENTAS</t>
  </si>
  <si>
    <t xml:space="preserve">DISCRIMINADO DE VENTAS </t>
  </si>
  <si>
    <t>AÑO 2018</t>
  </si>
  <si>
    <t>AÑO 2019</t>
  </si>
  <si>
    <t>MARCA</t>
  </si>
  <si>
    <t>TOTAL</t>
  </si>
  <si>
    <t>AÑO 2020</t>
  </si>
  <si>
    <t>SPORT TOWN (BASADO EN PV PROMEDIO)</t>
  </si>
  <si>
    <t>INCREMENTO PROYECTADO</t>
  </si>
  <si>
    <t>VENTAS 2018 (UNIDADES PESOS)</t>
  </si>
  <si>
    <t xml:space="preserve">VENTAS 2019 (UNIDADES PESOS) </t>
  </si>
  <si>
    <t>VENTAS 2020 (UNIDADES PESOS)</t>
  </si>
  <si>
    <t xml:space="preserve">VARIACIÓN 2018-2019 (%PESOS)             </t>
  </si>
  <si>
    <t xml:space="preserve">VARIACIÓN 2019-2020 (%PESOS)            </t>
  </si>
  <si>
    <t xml:space="preserve">VARIACIÓN 2018-2019 (PESOS)  </t>
  </si>
  <si>
    <t xml:space="preserve">VARIACIÓN 2019-2020 (PESOS)  </t>
  </si>
  <si>
    <t xml:space="preserve">VARIACION 2019-2020 (%UNIDADES) </t>
  </si>
  <si>
    <t>VARIACIÓN 2019-2020 (UNIDADES)</t>
  </si>
  <si>
    <t xml:space="preserve">VARIACIÓN 2018-2019 (UNIDADES)  </t>
  </si>
  <si>
    <t xml:space="preserve">VARIACION 2018-2019 (%UNIDADES) </t>
  </si>
  <si>
    <t>TOTAL UNID 2018</t>
  </si>
  <si>
    <t>TOTAL UNID 2019</t>
  </si>
  <si>
    <t>TOTAL UNID 2020</t>
  </si>
  <si>
    <t>Datos Basados en un Incremento del 4%</t>
  </si>
  <si>
    <t>Producto</t>
  </si>
  <si>
    <t>Año Base 2020 (Pesos)</t>
  </si>
  <si>
    <t>Año Base 2020 (Unidades)</t>
  </si>
  <si>
    <t>Z</t>
  </si>
  <si>
    <t>CABALLERO</t>
  </si>
  <si>
    <t xml:space="preserve">ADIDAS MEGA BOUNCE BEGR. </t>
  </si>
  <si>
    <t xml:space="preserve">CATERPILAR COLORADO BOT AMARI. </t>
  </si>
  <si>
    <t xml:space="preserve">NIKE BOTA TABLA BLAZER BL. </t>
  </si>
  <si>
    <t xml:space="preserve">TORRETIN ADIDAS BLANCO /. </t>
  </si>
  <si>
    <t xml:space="preserve">ADIDAS ADISTAR RACER AZUL </t>
  </si>
  <si>
    <t xml:space="preserve">BOST COLORSNV </t>
  </si>
  <si>
    <t>DAMA</t>
  </si>
  <si>
    <t xml:space="preserve">NEW BALANCE DAMA COLORS </t>
  </si>
  <si>
    <t xml:space="preserve">SKECHERS MEMORY FOAM BE. </t>
  </si>
  <si>
    <t xml:space="preserve">ADIDAS FASHION AZUL / FUCS </t>
  </si>
  <si>
    <t xml:space="preserve">NIKE TRACK RACER BLANCO </t>
  </si>
  <si>
    <t xml:space="preserve">REEBOK CLASSIC BPTA MORAD </t>
  </si>
  <si>
    <t xml:space="preserve">ADIDAS ZTO 3D GRIS/MORA </t>
  </si>
  <si>
    <t>NIÑOS</t>
  </si>
  <si>
    <t xml:space="preserve">VANS ZTO NEGRO/BLANC </t>
  </si>
  <si>
    <t xml:space="preserve">OP JUNIOR FUCSIA LUCES </t>
  </si>
  <si>
    <t xml:space="preserve">REEBOK GL 1500 ROJA </t>
  </si>
  <si>
    <t xml:space="preserve">NIKE BOTA 6.O VERDE </t>
  </si>
  <si>
    <t xml:space="preserve">ADIDAS AXI GRIS/AZUL </t>
  </si>
  <si>
    <t xml:space="preserve">REEBOK CLASSICAZULVERDE </t>
  </si>
  <si>
    <t>Desviación Estándar</t>
  </si>
  <si>
    <t>Nivel de Servicio</t>
  </si>
  <si>
    <t>Promedio</t>
  </si>
  <si>
    <t>Ventas</t>
  </si>
  <si>
    <t>Referencias</t>
  </si>
  <si>
    <t>Genero</t>
  </si>
  <si>
    <t>Año</t>
  </si>
  <si>
    <t>Inventario Seguridad</t>
  </si>
  <si>
    <t>Cantidad a Pedir</t>
  </si>
  <si>
    <t>Punto de Reorden</t>
  </si>
  <si>
    <t>Modelo Gestor de Inventarios</t>
  </si>
  <si>
    <t>Sport Town</t>
  </si>
  <si>
    <t>Caballero</t>
  </si>
  <si>
    <t>Dama</t>
  </si>
  <si>
    <t>Niños</t>
  </si>
  <si>
    <t>Ventas Año</t>
  </si>
  <si>
    <t>Ventas Mes</t>
  </si>
  <si>
    <t xml:space="preserve">% </t>
  </si>
  <si>
    <t>0-80%</t>
  </si>
  <si>
    <t>A</t>
  </si>
  <si>
    <t>80%-95%</t>
  </si>
  <si>
    <t>B</t>
  </si>
  <si>
    <t>95%-100%</t>
  </si>
  <si>
    <t>C</t>
  </si>
  <si>
    <t>Zona</t>
  </si>
  <si>
    <t>Total</t>
  </si>
  <si>
    <t xml:space="preserve">Producto </t>
  </si>
  <si>
    <t>% Acumulado</t>
  </si>
  <si>
    <t>ABC</t>
  </si>
  <si>
    <t xml:space="preserve">Participación por Categorias </t>
  </si>
  <si>
    <t>Cantidad por Categoria</t>
  </si>
  <si>
    <t>Caballeros</t>
  </si>
  <si>
    <t xml:space="preserve">Referencias </t>
  </si>
  <si>
    <t>Damas</t>
  </si>
  <si>
    <t>Ventas Promedio Año</t>
  </si>
  <si>
    <t xml:space="preserve">Dama </t>
  </si>
  <si>
    <t>Participacón en Ventas</t>
  </si>
  <si>
    <t>Participación en Ventas Acumuladas</t>
  </si>
  <si>
    <t xml:space="preserve"># Referencias de Producto por Categoria </t>
  </si>
  <si>
    <t># Total de Referencias por Producto</t>
  </si>
  <si>
    <t>Ventas Promedio Mes</t>
  </si>
  <si>
    <t xml:space="preserve">VARIACIÓN 2018-2019 (%UNIDADES) </t>
  </si>
  <si>
    <t xml:space="preserve">VARIACIÓN 2019-2020 (%UNIDADES) </t>
  </si>
  <si>
    <t>Cantidad a Pedir Año</t>
  </si>
  <si>
    <t>Cantidad a Pedir Mes</t>
  </si>
  <si>
    <t>Punto de Reorden Año</t>
  </si>
  <si>
    <t>Punto de Reorden Mes</t>
  </si>
  <si>
    <t>Proveedor</t>
  </si>
  <si>
    <t xml:space="preserve">Cali </t>
  </si>
  <si>
    <t>Bogotá</t>
  </si>
  <si>
    <t>Tiempos de Entrega (Días)</t>
  </si>
  <si>
    <t>Lead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</si>
</sst>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&quot;$&quot;\ #,##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46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9" fontId="2" fillId="3" borderId="22" xfId="0" applyNumberFormat="1" applyFont="1" applyFill="1" applyBorder="1" applyAlignment="1">
      <alignment horizontal="center"/>
    </xf>
    <xf numFmtId="42" fontId="2" fillId="0" borderId="3" xfId="2" applyFont="1" applyBorder="1" applyAlignment="1">
      <alignment horizontal="center"/>
    </xf>
    <xf numFmtId="42" fontId="2" fillId="0" borderId="3" xfId="2" applyFont="1" applyBorder="1" applyAlignment="1"/>
    <xf numFmtId="42" fontId="2" fillId="0" borderId="1" xfId="2" applyFont="1" applyBorder="1" applyAlignment="1"/>
    <xf numFmtId="42" fontId="2" fillId="0" borderId="6" xfId="2" applyFont="1" applyBorder="1" applyAlignment="1"/>
    <xf numFmtId="42" fontId="2" fillId="0" borderId="4" xfId="2" applyFont="1" applyBorder="1" applyAlignment="1">
      <alignment horizontal="center"/>
    </xf>
    <xf numFmtId="9" fontId="2" fillId="0" borderId="3" xfId="1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9" fontId="4" fillId="3" borderId="9" xfId="1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42" fontId="4" fillId="3" borderId="22" xfId="2" applyFont="1" applyFill="1" applyBorder="1" applyAlignment="1"/>
    <xf numFmtId="42" fontId="4" fillId="3" borderId="15" xfId="2" applyFont="1" applyFill="1" applyBorder="1" applyAlignment="1">
      <alignment horizontal="center"/>
    </xf>
    <xf numFmtId="42" fontId="4" fillId="3" borderId="22" xfId="2" applyFont="1" applyFill="1" applyBorder="1" applyAlignment="1">
      <alignment horizontal="center"/>
    </xf>
    <xf numFmtId="42" fontId="4" fillId="3" borderId="20" xfId="2" applyFont="1" applyFill="1" applyBorder="1" applyAlignment="1">
      <alignment horizontal="center"/>
    </xf>
    <xf numFmtId="42" fontId="2" fillId="0" borderId="1" xfId="2" applyFont="1" applyBorder="1" applyAlignment="1">
      <alignment horizontal="center"/>
    </xf>
    <xf numFmtId="42" fontId="2" fillId="0" borderId="8" xfId="2" applyFont="1" applyBorder="1" applyAlignment="1">
      <alignment horizontal="center"/>
    </xf>
    <xf numFmtId="42" fontId="2" fillId="0" borderId="6" xfId="2" applyFont="1" applyBorder="1" applyAlignment="1">
      <alignment horizontal="center"/>
    </xf>
    <xf numFmtId="42" fontId="2" fillId="0" borderId="34" xfId="2" applyFont="1" applyBorder="1" applyAlignment="1">
      <alignment horizontal="center"/>
    </xf>
    <xf numFmtId="9" fontId="4" fillId="3" borderId="15" xfId="1" applyNumberFormat="1" applyFont="1" applyFill="1" applyBorder="1" applyAlignment="1">
      <alignment horizontal="center" vertical="center"/>
    </xf>
    <xf numFmtId="9" fontId="4" fillId="3" borderId="22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164" fontId="4" fillId="3" borderId="22" xfId="1" applyNumberFormat="1" applyFont="1" applyFill="1" applyBorder="1" applyAlignment="1">
      <alignment horizontal="center"/>
    </xf>
    <xf numFmtId="0" fontId="4" fillId="3" borderId="15" xfId="1" applyNumberFormat="1" applyFont="1" applyFill="1" applyBorder="1" applyAlignment="1">
      <alignment horizontal="center"/>
    </xf>
    <xf numFmtId="0" fontId="4" fillId="3" borderId="22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9" fontId="2" fillId="0" borderId="6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2" fontId="2" fillId="0" borderId="3" xfId="2" applyFont="1" applyFill="1" applyBorder="1" applyAlignment="1">
      <alignment horizontal="center" vertical="center"/>
    </xf>
    <xf numFmtId="42" fontId="3" fillId="0" borderId="3" xfId="2" applyFont="1" applyFill="1" applyBorder="1" applyAlignment="1">
      <alignment horizontal="center" vertical="center"/>
    </xf>
    <xf numFmtId="42" fontId="2" fillId="0" borderId="1" xfId="2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horizontal="center" vertical="center"/>
    </xf>
    <xf numFmtId="42" fontId="3" fillId="0" borderId="6" xfId="2" applyFont="1" applyFill="1" applyBorder="1" applyAlignment="1">
      <alignment horizontal="center" vertical="center"/>
    </xf>
    <xf numFmtId="42" fontId="2" fillId="0" borderId="6" xfId="2" applyFont="1" applyFill="1" applyBorder="1" applyAlignment="1">
      <alignment horizontal="center" vertical="center"/>
    </xf>
    <xf numFmtId="42" fontId="7" fillId="3" borderId="22" xfId="2" applyFont="1" applyFill="1" applyBorder="1" applyAlignment="1">
      <alignment horizontal="center" vertical="center"/>
    </xf>
    <xf numFmtId="42" fontId="4" fillId="3" borderId="15" xfId="2" applyFont="1" applyFill="1" applyBorder="1" applyAlignment="1">
      <alignment horizontal="center" vertical="center"/>
    </xf>
    <xf numFmtId="9" fontId="2" fillId="0" borderId="3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34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0" fillId="0" borderId="0" xfId="0" applyFill="1"/>
    <xf numFmtId="0" fontId="4" fillId="0" borderId="36" xfId="0" applyFont="1" applyFill="1" applyBorder="1" applyAlignment="1">
      <alignment vertical="center" wrapText="1"/>
    </xf>
    <xf numFmtId="9" fontId="2" fillId="0" borderId="3" xfId="1" applyNumberFormat="1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9" fontId="2" fillId="0" borderId="6" xfId="1" applyNumberFormat="1" applyFont="1" applyFill="1" applyBorder="1" applyAlignment="1">
      <alignment horizontal="center"/>
    </xf>
    <xf numFmtId="9" fontId="0" fillId="0" borderId="0" xfId="0" applyNumberFormat="1"/>
    <xf numFmtId="0" fontId="4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34" xfId="0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165" fontId="2" fillId="0" borderId="42" xfId="0" applyNumberFormat="1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/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5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9" fontId="4" fillId="5" borderId="22" xfId="1" applyFont="1" applyFill="1" applyBorder="1" applyAlignment="1">
      <alignment horizontal="center"/>
    </xf>
    <xf numFmtId="9" fontId="2" fillId="0" borderId="11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9" fontId="2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9" fontId="2" fillId="0" borderId="34" xfId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9" fontId="2" fillId="0" borderId="29" xfId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2" fontId="2" fillId="0" borderId="53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3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/>
    </xf>
    <xf numFmtId="165" fontId="2" fillId="0" borderId="3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65" fontId="0" fillId="0" borderId="0" xfId="0" applyNumberFormat="1" applyAlignment="1"/>
    <xf numFmtId="165" fontId="8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/>
    <xf numFmtId="165" fontId="2" fillId="0" borderId="3" xfId="1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30" xfId="1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40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9" fontId="2" fillId="0" borderId="60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9" fontId="0" fillId="0" borderId="60" xfId="0" applyNumberFormat="1" applyFont="1" applyBorder="1" applyAlignment="1">
      <alignment horizontal="center" vertical="center" wrapText="1"/>
    </xf>
    <xf numFmtId="9" fontId="0" fillId="0" borderId="53" xfId="0" applyNumberFormat="1" applyFont="1" applyBorder="1" applyAlignment="1">
      <alignment horizontal="center" vertical="center" wrapText="1"/>
    </xf>
    <xf numFmtId="9" fontId="0" fillId="0" borderId="23" xfId="0" applyNumberFormat="1" applyFont="1" applyBorder="1" applyAlignment="1">
      <alignment horizontal="center" vertical="center" wrapText="1"/>
    </xf>
    <xf numFmtId="9" fontId="0" fillId="0" borderId="53" xfId="0" applyNumberFormat="1" applyFont="1" applyBorder="1" applyAlignment="1">
      <alignment horizontal="center" vertical="center"/>
    </xf>
    <xf numFmtId="9" fontId="0" fillId="0" borderId="23" xfId="0" applyNumberFormat="1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PRONÓSTICO!$L$5</c:f>
              <c:strCache>
                <c:ptCount val="1"/>
                <c:pt idx="0">
                  <c:v>VENTAS 2018 (UNIDADES PESOS)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PRONÓSTICO!$L$7:$L$25</c:f>
              <c:numCache>
                <c:formatCode>_("$"* #,##0_);_("$"* \(#,##0\);_("$"* "-"_);_(@_)</c:formatCode>
                <c:ptCount val="19"/>
                <c:pt idx="0">
                  <c:v>136040000</c:v>
                </c:pt>
                <c:pt idx="1">
                  <c:v>2100000</c:v>
                </c:pt>
                <c:pt idx="2">
                  <c:v>31200000</c:v>
                </c:pt>
                <c:pt idx="3">
                  <c:v>42550000</c:v>
                </c:pt>
                <c:pt idx="4">
                  <c:v>2970000</c:v>
                </c:pt>
                <c:pt idx="5">
                  <c:v>8170000</c:v>
                </c:pt>
                <c:pt idx="6">
                  <c:v>64600000</c:v>
                </c:pt>
                <c:pt idx="7">
                  <c:v>15300000</c:v>
                </c:pt>
                <c:pt idx="8">
                  <c:v>6150000</c:v>
                </c:pt>
                <c:pt idx="9">
                  <c:v>31395000</c:v>
                </c:pt>
                <c:pt idx="10">
                  <c:v>100760000</c:v>
                </c:pt>
                <c:pt idx="11">
                  <c:v>70770000</c:v>
                </c:pt>
                <c:pt idx="12">
                  <c:v>14820000</c:v>
                </c:pt>
                <c:pt idx="13">
                  <c:v>13635000</c:v>
                </c:pt>
                <c:pt idx="14">
                  <c:v>23100000</c:v>
                </c:pt>
                <c:pt idx="15">
                  <c:v>9520000</c:v>
                </c:pt>
                <c:pt idx="16">
                  <c:v>2795000</c:v>
                </c:pt>
                <c:pt idx="17">
                  <c:v>5250000</c:v>
                </c:pt>
                <c:pt idx="18">
                  <c:v>3800000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5-4445-BA0F-38A8F8700D5B}"/>
            </c:ext>
          </c:extLst>
        </c:ser>
        <c:ser>
          <c:idx val="1"/>
          <c:order val="1"/>
          <c:tx>
            <c:strRef>
              <c:f>PRONÓSTICO!$M$5</c:f>
              <c:strCache>
                <c:ptCount val="1"/>
                <c:pt idx="0">
                  <c:v>VENTAS 2019 (UNIDADES PESOS)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PRONÓSTICO!$M$7:$M$25</c:f>
              <c:numCache>
                <c:formatCode>_("$"* #,##0_);_("$"* \(#,##0\);_("$"* "-"_);_(@_)</c:formatCode>
                <c:ptCount val="19"/>
                <c:pt idx="0">
                  <c:v>137080000</c:v>
                </c:pt>
                <c:pt idx="1">
                  <c:v>2160000</c:v>
                </c:pt>
                <c:pt idx="2">
                  <c:v>32890000</c:v>
                </c:pt>
                <c:pt idx="3">
                  <c:v>47000000</c:v>
                </c:pt>
                <c:pt idx="4">
                  <c:v>4140000</c:v>
                </c:pt>
                <c:pt idx="5">
                  <c:v>12980000</c:v>
                </c:pt>
                <c:pt idx="6">
                  <c:v>73080000</c:v>
                </c:pt>
                <c:pt idx="7">
                  <c:v>12760000</c:v>
                </c:pt>
                <c:pt idx="8">
                  <c:v>7020000</c:v>
                </c:pt>
                <c:pt idx="9">
                  <c:v>38180000</c:v>
                </c:pt>
                <c:pt idx="10">
                  <c:v>122670000</c:v>
                </c:pt>
                <c:pt idx="11">
                  <c:v>93150000</c:v>
                </c:pt>
                <c:pt idx="12">
                  <c:v>17080000</c:v>
                </c:pt>
                <c:pt idx="13">
                  <c:v>15400000</c:v>
                </c:pt>
                <c:pt idx="14">
                  <c:v>30360000</c:v>
                </c:pt>
                <c:pt idx="15">
                  <c:v>6480000</c:v>
                </c:pt>
                <c:pt idx="16">
                  <c:v>1850000</c:v>
                </c:pt>
                <c:pt idx="17">
                  <c:v>1980000</c:v>
                </c:pt>
                <c:pt idx="18">
                  <c:v>4180000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5-4445-BA0F-38A8F870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0562752"/>
        <c:axId val="480559840"/>
      </c:barChart>
      <c:catAx>
        <c:axId val="4805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59840"/>
        <c:crosses val="autoZero"/>
        <c:auto val="1"/>
        <c:lblAlgn val="ctr"/>
        <c:lblOffset val="100"/>
        <c:noMultiLvlLbl val="0"/>
      </c:catAx>
      <c:valAx>
        <c:axId val="4805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627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PRONÓSTICO!$C$6</c:f>
              <c:strCache>
                <c:ptCount val="1"/>
                <c:pt idx="0">
                  <c:v>TOTAL UNID 2018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PRONÓSTICO!$C$7:$C$25</c:f>
              <c:numCache>
                <c:formatCode>General</c:formatCode>
                <c:ptCount val="19"/>
                <c:pt idx="0">
                  <c:v>716</c:v>
                </c:pt>
                <c:pt idx="1">
                  <c:v>14</c:v>
                </c:pt>
                <c:pt idx="2">
                  <c:v>156</c:v>
                </c:pt>
                <c:pt idx="3">
                  <c:v>230</c:v>
                </c:pt>
                <c:pt idx="4">
                  <c:v>18</c:v>
                </c:pt>
                <c:pt idx="5">
                  <c:v>43</c:v>
                </c:pt>
                <c:pt idx="6">
                  <c:v>380</c:v>
                </c:pt>
                <c:pt idx="7">
                  <c:v>85</c:v>
                </c:pt>
                <c:pt idx="8">
                  <c:v>41</c:v>
                </c:pt>
                <c:pt idx="9">
                  <c:v>161</c:v>
                </c:pt>
                <c:pt idx="10">
                  <c:v>458</c:v>
                </c:pt>
                <c:pt idx="11">
                  <c:v>337</c:v>
                </c:pt>
                <c:pt idx="12">
                  <c:v>57</c:v>
                </c:pt>
                <c:pt idx="13">
                  <c:v>101</c:v>
                </c:pt>
                <c:pt idx="14">
                  <c:v>105</c:v>
                </c:pt>
                <c:pt idx="15">
                  <c:v>54</c:v>
                </c:pt>
                <c:pt idx="16">
                  <c:v>10</c:v>
                </c:pt>
                <c:pt idx="17">
                  <c:v>12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1-4E30-9F57-65F525A3F154}"/>
            </c:ext>
          </c:extLst>
        </c:ser>
        <c:ser>
          <c:idx val="1"/>
          <c:order val="1"/>
          <c:tx>
            <c:strRef>
              <c:f>PRONÓSTICO!$F$6</c:f>
              <c:strCache>
                <c:ptCount val="1"/>
                <c:pt idx="0">
                  <c:v>TOTAL UNID 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PRONÓSTICO!$F$7:$F$25</c:f>
              <c:numCache>
                <c:formatCode>General</c:formatCode>
                <c:ptCount val="19"/>
                <c:pt idx="0">
                  <c:v>596</c:v>
                </c:pt>
                <c:pt idx="1">
                  <c:v>12</c:v>
                </c:pt>
                <c:pt idx="2">
                  <c:v>143</c:v>
                </c:pt>
                <c:pt idx="3">
                  <c:v>235</c:v>
                </c:pt>
                <c:pt idx="4">
                  <c:v>23</c:v>
                </c:pt>
                <c:pt idx="5">
                  <c:v>59</c:v>
                </c:pt>
                <c:pt idx="6">
                  <c:v>406</c:v>
                </c:pt>
                <c:pt idx="7">
                  <c:v>58</c:v>
                </c:pt>
                <c:pt idx="8">
                  <c:v>39</c:v>
                </c:pt>
                <c:pt idx="9">
                  <c:v>166</c:v>
                </c:pt>
                <c:pt idx="10">
                  <c:v>423</c:v>
                </c:pt>
                <c:pt idx="11">
                  <c:v>405</c:v>
                </c:pt>
                <c:pt idx="12">
                  <c:v>61</c:v>
                </c:pt>
                <c:pt idx="13">
                  <c:v>110</c:v>
                </c:pt>
                <c:pt idx="14">
                  <c:v>132</c:v>
                </c:pt>
                <c:pt idx="15">
                  <c:v>68</c:v>
                </c:pt>
                <c:pt idx="16">
                  <c:v>13</c:v>
                </c:pt>
                <c:pt idx="17">
                  <c:v>25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1-4E30-9F57-65F525A3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7110048"/>
        <c:axId val="387111712"/>
      </c:barChart>
      <c:catAx>
        <c:axId val="3871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11712"/>
        <c:crosses val="autoZero"/>
        <c:auto val="1"/>
        <c:lblAlgn val="ctr"/>
        <c:lblOffset val="100"/>
        <c:noMultiLvlLbl val="0"/>
      </c:catAx>
      <c:valAx>
        <c:axId val="3871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PRONÓSTICO!$F$6</c:f>
              <c:strCache>
                <c:ptCount val="1"/>
                <c:pt idx="0">
                  <c:v>TOTAL UNID 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PRONÓSTICO!$F$7:$F$25</c:f>
              <c:numCache>
                <c:formatCode>General</c:formatCode>
                <c:ptCount val="19"/>
                <c:pt idx="0">
                  <c:v>596</c:v>
                </c:pt>
                <c:pt idx="1">
                  <c:v>12</c:v>
                </c:pt>
                <c:pt idx="2">
                  <c:v>143</c:v>
                </c:pt>
                <c:pt idx="3">
                  <c:v>235</c:v>
                </c:pt>
                <c:pt idx="4">
                  <c:v>23</c:v>
                </c:pt>
                <c:pt idx="5">
                  <c:v>59</c:v>
                </c:pt>
                <c:pt idx="6">
                  <c:v>406</c:v>
                </c:pt>
                <c:pt idx="7">
                  <c:v>58</c:v>
                </c:pt>
                <c:pt idx="8">
                  <c:v>39</c:v>
                </c:pt>
                <c:pt idx="9">
                  <c:v>166</c:v>
                </c:pt>
                <c:pt idx="10">
                  <c:v>423</c:v>
                </c:pt>
                <c:pt idx="11">
                  <c:v>405</c:v>
                </c:pt>
                <c:pt idx="12">
                  <c:v>61</c:v>
                </c:pt>
                <c:pt idx="13">
                  <c:v>110</c:v>
                </c:pt>
                <c:pt idx="14">
                  <c:v>132</c:v>
                </c:pt>
                <c:pt idx="15">
                  <c:v>68</c:v>
                </c:pt>
                <c:pt idx="16">
                  <c:v>13</c:v>
                </c:pt>
                <c:pt idx="17">
                  <c:v>25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C-4F65-93EB-387A08F69D76}"/>
            </c:ext>
          </c:extLst>
        </c:ser>
        <c:ser>
          <c:idx val="2"/>
          <c:order val="1"/>
          <c:tx>
            <c:strRef>
              <c:f>PRONÓSTICO!$I$6</c:f>
              <c:strCache>
                <c:ptCount val="1"/>
                <c:pt idx="0">
                  <c:v>TOTAL UNID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PRONÓSTICO!$I$7:$I$25</c:f>
              <c:numCache>
                <c:formatCode>General</c:formatCode>
                <c:ptCount val="19"/>
                <c:pt idx="0">
                  <c:v>402</c:v>
                </c:pt>
                <c:pt idx="1">
                  <c:v>12</c:v>
                </c:pt>
                <c:pt idx="2">
                  <c:v>142</c:v>
                </c:pt>
                <c:pt idx="3">
                  <c:v>192</c:v>
                </c:pt>
                <c:pt idx="4">
                  <c:v>15</c:v>
                </c:pt>
                <c:pt idx="5">
                  <c:v>32</c:v>
                </c:pt>
                <c:pt idx="6">
                  <c:v>237</c:v>
                </c:pt>
                <c:pt idx="7">
                  <c:v>97</c:v>
                </c:pt>
                <c:pt idx="8">
                  <c:v>51</c:v>
                </c:pt>
                <c:pt idx="9">
                  <c:v>137</c:v>
                </c:pt>
                <c:pt idx="10">
                  <c:v>339</c:v>
                </c:pt>
                <c:pt idx="11">
                  <c:v>262</c:v>
                </c:pt>
                <c:pt idx="12">
                  <c:v>43</c:v>
                </c:pt>
                <c:pt idx="13">
                  <c:v>82</c:v>
                </c:pt>
                <c:pt idx="14">
                  <c:v>86</c:v>
                </c:pt>
                <c:pt idx="15">
                  <c:v>44</c:v>
                </c:pt>
                <c:pt idx="16">
                  <c:v>14</c:v>
                </c:pt>
                <c:pt idx="17">
                  <c:v>11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C-4F65-93EB-387A08F6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7110048"/>
        <c:axId val="387111712"/>
      </c:barChart>
      <c:catAx>
        <c:axId val="3871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11712"/>
        <c:crosses val="autoZero"/>
        <c:auto val="1"/>
        <c:lblAlgn val="ctr"/>
        <c:lblOffset val="100"/>
        <c:noMultiLvlLbl val="0"/>
      </c:catAx>
      <c:valAx>
        <c:axId val="3871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PRONÓSTICO!$M$5</c:f>
              <c:strCache>
                <c:ptCount val="1"/>
                <c:pt idx="0">
                  <c:v>VENTAS 2019 (UNIDADES PESOS)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PRONÓSTICO!$M$7:$M$25</c:f>
              <c:numCache>
                <c:formatCode>_("$"* #,##0_);_("$"* \(#,##0\);_("$"* "-"_);_(@_)</c:formatCode>
                <c:ptCount val="19"/>
                <c:pt idx="0">
                  <c:v>137080000</c:v>
                </c:pt>
                <c:pt idx="1">
                  <c:v>2160000</c:v>
                </c:pt>
                <c:pt idx="2">
                  <c:v>32890000</c:v>
                </c:pt>
                <c:pt idx="3">
                  <c:v>47000000</c:v>
                </c:pt>
                <c:pt idx="4">
                  <c:v>4140000</c:v>
                </c:pt>
                <c:pt idx="5">
                  <c:v>12980000</c:v>
                </c:pt>
                <c:pt idx="6">
                  <c:v>73080000</c:v>
                </c:pt>
                <c:pt idx="7">
                  <c:v>12760000</c:v>
                </c:pt>
                <c:pt idx="8">
                  <c:v>7020000</c:v>
                </c:pt>
                <c:pt idx="9">
                  <c:v>38180000</c:v>
                </c:pt>
                <c:pt idx="10">
                  <c:v>122670000</c:v>
                </c:pt>
                <c:pt idx="11">
                  <c:v>93150000</c:v>
                </c:pt>
                <c:pt idx="12">
                  <c:v>17080000</c:v>
                </c:pt>
                <c:pt idx="13">
                  <c:v>15400000</c:v>
                </c:pt>
                <c:pt idx="14">
                  <c:v>30360000</c:v>
                </c:pt>
                <c:pt idx="15">
                  <c:v>6480000</c:v>
                </c:pt>
                <c:pt idx="16">
                  <c:v>1850000</c:v>
                </c:pt>
                <c:pt idx="17">
                  <c:v>1980000</c:v>
                </c:pt>
                <c:pt idx="18">
                  <c:v>4180000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6-42A0-8680-A0FA5420DC3A}"/>
            </c:ext>
          </c:extLst>
        </c:ser>
        <c:ser>
          <c:idx val="2"/>
          <c:order val="1"/>
          <c:tx>
            <c:strRef>
              <c:f>PRONÓSTICO!$N$5</c:f>
              <c:strCache>
                <c:ptCount val="1"/>
                <c:pt idx="0">
                  <c:v>VENTAS 2020 (UNIDADES PESOS)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PRONÓSTICO!$K$7:$K$25</c:f>
              <c:strCache>
                <c:ptCount val="19"/>
                <c:pt idx="0">
                  <c:v>ADIDAS</c:v>
                </c:pt>
                <c:pt idx="1">
                  <c:v>BOSST</c:v>
                </c:pt>
                <c:pt idx="2">
                  <c:v>CATERPILLAR</c:v>
                </c:pt>
                <c:pt idx="3">
                  <c:v>FILA</c:v>
                </c:pt>
                <c:pt idx="4">
                  <c:v>KANADIA </c:v>
                </c:pt>
                <c:pt idx="5">
                  <c:v>LOTTO</c:v>
                </c:pt>
                <c:pt idx="6">
                  <c:v>NEW</c:v>
                </c:pt>
                <c:pt idx="7">
                  <c:v>NIKE</c:v>
                </c:pt>
                <c:pt idx="8">
                  <c:v>OP</c:v>
                </c:pt>
                <c:pt idx="9">
                  <c:v>PUMA</c:v>
                </c:pt>
                <c:pt idx="10">
                  <c:v>REEBOOK</c:v>
                </c:pt>
                <c:pt idx="11">
                  <c:v>SKECHERS</c:v>
                </c:pt>
                <c:pt idx="12">
                  <c:v>TOMMY</c:v>
                </c:pt>
                <c:pt idx="13">
                  <c:v>URBAN</c:v>
                </c:pt>
                <c:pt idx="14">
                  <c:v>VANS</c:v>
                </c:pt>
                <c:pt idx="15">
                  <c:v>WESTLAD</c:v>
                </c:pt>
                <c:pt idx="16">
                  <c:v>GUAYO</c:v>
                </c:pt>
                <c:pt idx="17">
                  <c:v>TORRETIN</c:v>
                </c:pt>
                <c:pt idx="18">
                  <c:v>LACOST</c:v>
                </c:pt>
              </c:strCache>
            </c:strRef>
          </c:cat>
          <c:val>
            <c:numRef>
              <c:f>PRONÓSTICO!$N$7:$N$25</c:f>
              <c:numCache>
                <c:formatCode>_("$"* #,##0_);_("$"* \(#,##0\);_("$"* "-"_);_(@_)</c:formatCode>
                <c:ptCount val="19"/>
                <c:pt idx="0">
                  <c:v>120600000</c:v>
                </c:pt>
                <c:pt idx="1">
                  <c:v>2280000</c:v>
                </c:pt>
                <c:pt idx="2">
                  <c:v>41180000</c:v>
                </c:pt>
                <c:pt idx="3">
                  <c:v>42240000</c:v>
                </c:pt>
                <c:pt idx="4">
                  <c:v>3150000</c:v>
                </c:pt>
                <c:pt idx="5">
                  <c:v>7680000</c:v>
                </c:pt>
                <c:pt idx="6">
                  <c:v>47400000</c:v>
                </c:pt>
                <c:pt idx="7">
                  <c:v>29100000</c:v>
                </c:pt>
                <c:pt idx="8">
                  <c:v>9690000</c:v>
                </c:pt>
                <c:pt idx="9">
                  <c:v>38360000</c:v>
                </c:pt>
                <c:pt idx="10">
                  <c:v>115260000</c:v>
                </c:pt>
                <c:pt idx="11">
                  <c:v>65500000</c:v>
                </c:pt>
                <c:pt idx="12">
                  <c:v>12900000</c:v>
                </c:pt>
                <c:pt idx="13">
                  <c:v>13120000</c:v>
                </c:pt>
                <c:pt idx="14">
                  <c:v>21500000</c:v>
                </c:pt>
                <c:pt idx="15">
                  <c:v>8360000</c:v>
                </c:pt>
                <c:pt idx="16">
                  <c:v>3290000</c:v>
                </c:pt>
                <c:pt idx="17">
                  <c:v>2530000</c:v>
                </c:pt>
                <c:pt idx="18">
                  <c:v>3200000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6-42A0-8680-A0FA5420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0562752"/>
        <c:axId val="480559840"/>
      </c:barChart>
      <c:catAx>
        <c:axId val="4805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59840"/>
        <c:crosses val="autoZero"/>
        <c:auto val="1"/>
        <c:lblAlgn val="ctr"/>
        <c:lblOffset val="100"/>
        <c:noMultiLvlLbl val="0"/>
      </c:catAx>
      <c:valAx>
        <c:axId val="4805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627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VARIACIÓN!$C$5</c:f>
              <c:strCache>
                <c:ptCount val="1"/>
                <c:pt idx="0">
                  <c:v>VENTAS 2018 (UNIDADES PESOS)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VARIACIÓN!$B$7:$B$12</c:f>
              <c:strCache>
                <c:ptCount val="6"/>
                <c:pt idx="0">
                  <c:v>ADIDAS</c:v>
                </c:pt>
                <c:pt idx="1">
                  <c:v>FILA</c:v>
                </c:pt>
                <c:pt idx="2">
                  <c:v>NEW</c:v>
                </c:pt>
                <c:pt idx="3">
                  <c:v>NIKE</c:v>
                </c:pt>
                <c:pt idx="4">
                  <c:v>REEBOOK</c:v>
                </c:pt>
                <c:pt idx="5">
                  <c:v>SKECHERS</c:v>
                </c:pt>
              </c:strCache>
            </c:strRef>
          </c:cat>
          <c:val>
            <c:numRef>
              <c:f>VARIACIÓN!$C$7:$C$12</c:f>
              <c:numCache>
                <c:formatCode>"$"\ #,##0</c:formatCode>
                <c:ptCount val="6"/>
                <c:pt idx="0">
                  <c:v>136040000</c:v>
                </c:pt>
                <c:pt idx="1">
                  <c:v>42550000</c:v>
                </c:pt>
                <c:pt idx="2">
                  <c:v>64600000</c:v>
                </c:pt>
                <c:pt idx="3">
                  <c:v>15300000</c:v>
                </c:pt>
                <c:pt idx="4">
                  <c:v>100760000</c:v>
                </c:pt>
                <c:pt idx="5">
                  <c:v>70770000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9-4AB2-8048-7D9D83E83EEC}"/>
            </c:ext>
          </c:extLst>
        </c:ser>
        <c:ser>
          <c:idx val="1"/>
          <c:order val="1"/>
          <c:tx>
            <c:strRef>
              <c:f>VARIACIÓN!$D$5</c:f>
              <c:strCache>
                <c:ptCount val="1"/>
                <c:pt idx="0">
                  <c:v>VENTAS 2019 (UNIDADES PESOS)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VARIACIÓN!$B$7:$B$12</c:f>
              <c:strCache>
                <c:ptCount val="6"/>
                <c:pt idx="0">
                  <c:v>ADIDAS</c:v>
                </c:pt>
                <c:pt idx="1">
                  <c:v>FILA</c:v>
                </c:pt>
                <c:pt idx="2">
                  <c:v>NEW</c:v>
                </c:pt>
                <c:pt idx="3">
                  <c:v>NIKE</c:v>
                </c:pt>
                <c:pt idx="4">
                  <c:v>REEBOOK</c:v>
                </c:pt>
                <c:pt idx="5">
                  <c:v>SKECHERS</c:v>
                </c:pt>
              </c:strCache>
            </c:strRef>
          </c:cat>
          <c:val>
            <c:numRef>
              <c:f>VARIACIÓN!$D$7:$D$12</c:f>
              <c:numCache>
                <c:formatCode>"$"\ #,##0</c:formatCode>
                <c:ptCount val="6"/>
                <c:pt idx="0">
                  <c:v>137080000</c:v>
                </c:pt>
                <c:pt idx="1">
                  <c:v>47000000</c:v>
                </c:pt>
                <c:pt idx="2">
                  <c:v>73080000</c:v>
                </c:pt>
                <c:pt idx="3">
                  <c:v>12760000</c:v>
                </c:pt>
                <c:pt idx="4">
                  <c:v>122670000</c:v>
                </c:pt>
                <c:pt idx="5">
                  <c:v>93150000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9-4AB2-8048-7D9D83E83EEC}"/>
            </c:ext>
          </c:extLst>
        </c:ser>
        <c:ser>
          <c:idx val="2"/>
          <c:order val="2"/>
          <c:tx>
            <c:strRef>
              <c:f>VARIACIÓN!$E$5</c:f>
              <c:strCache>
                <c:ptCount val="1"/>
                <c:pt idx="0">
                  <c:v>VENTAS 2020 (UNIDADES PESOS)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VARIACIÓN!$B$7:$B$12</c:f>
              <c:strCache>
                <c:ptCount val="6"/>
                <c:pt idx="0">
                  <c:v>ADIDAS</c:v>
                </c:pt>
                <c:pt idx="1">
                  <c:v>FILA</c:v>
                </c:pt>
                <c:pt idx="2">
                  <c:v>NEW</c:v>
                </c:pt>
                <c:pt idx="3">
                  <c:v>NIKE</c:v>
                </c:pt>
                <c:pt idx="4">
                  <c:v>REEBOOK</c:v>
                </c:pt>
                <c:pt idx="5">
                  <c:v>SKECHERS</c:v>
                </c:pt>
              </c:strCache>
            </c:strRef>
          </c:cat>
          <c:val>
            <c:numRef>
              <c:f>VARIACIÓN!$E$7:$E$12</c:f>
              <c:numCache>
                <c:formatCode>"$"\ #,##0</c:formatCode>
                <c:ptCount val="6"/>
                <c:pt idx="0">
                  <c:v>120600000</c:v>
                </c:pt>
                <c:pt idx="1">
                  <c:v>42240000</c:v>
                </c:pt>
                <c:pt idx="2">
                  <c:v>47400000</c:v>
                </c:pt>
                <c:pt idx="3">
                  <c:v>29100000</c:v>
                </c:pt>
                <c:pt idx="4">
                  <c:v>115260000</c:v>
                </c:pt>
                <c:pt idx="5">
                  <c:v>65500000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9-4AB2-8048-7D9D83E8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5693088"/>
        <c:axId val="1055687680"/>
      </c:barChart>
      <c:lineChart>
        <c:grouping val="standard"/>
        <c:varyColors val="0"/>
        <c:ser>
          <c:idx val="3"/>
          <c:order val="3"/>
          <c:tx>
            <c:strRef>
              <c:f>VARIACIÓN!$F$5</c:f>
              <c:strCache>
                <c:ptCount val="1"/>
                <c:pt idx="0">
                  <c:v>VARIACIÓN 2018-2019 (%PESOS)            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VARIACIÓN!$B$7:$B$12</c:f>
              <c:strCache>
                <c:ptCount val="6"/>
                <c:pt idx="0">
                  <c:v>ADIDAS</c:v>
                </c:pt>
                <c:pt idx="1">
                  <c:v>FILA</c:v>
                </c:pt>
                <c:pt idx="2">
                  <c:v>NEW</c:v>
                </c:pt>
                <c:pt idx="3">
                  <c:v>NIKE</c:v>
                </c:pt>
                <c:pt idx="4">
                  <c:v>REEBOOK</c:v>
                </c:pt>
                <c:pt idx="5">
                  <c:v>SKECHERS</c:v>
                </c:pt>
              </c:strCache>
            </c:strRef>
          </c:cat>
          <c:val>
            <c:numRef>
              <c:f>VARIACIÓN!$F$7:$F$12</c:f>
              <c:numCache>
                <c:formatCode>0%</c:formatCode>
                <c:ptCount val="6"/>
                <c:pt idx="0">
                  <c:v>7.6448103498970889E-3</c:v>
                </c:pt>
                <c:pt idx="1">
                  <c:v>0.1045828437132785</c:v>
                </c:pt>
                <c:pt idx="2">
                  <c:v>0.13126934984520125</c:v>
                </c:pt>
                <c:pt idx="3">
                  <c:v>-0.16601307189542483</c:v>
                </c:pt>
                <c:pt idx="4">
                  <c:v>0.21744739976181024</c:v>
                </c:pt>
                <c:pt idx="5">
                  <c:v>0.31623569309029248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39-4AB2-8048-7D9D83E83EEC}"/>
            </c:ext>
          </c:extLst>
        </c:ser>
        <c:ser>
          <c:idx val="4"/>
          <c:order val="4"/>
          <c:tx>
            <c:strRef>
              <c:f>VARIACIÓN!$G$5</c:f>
              <c:strCache>
                <c:ptCount val="1"/>
                <c:pt idx="0">
                  <c:v>VARIACIÓN 2019-2020 (%PESOS)           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VARIACIÓN!$B$7:$B$12</c:f>
              <c:strCache>
                <c:ptCount val="6"/>
                <c:pt idx="0">
                  <c:v>ADIDAS</c:v>
                </c:pt>
                <c:pt idx="1">
                  <c:v>FILA</c:v>
                </c:pt>
                <c:pt idx="2">
                  <c:v>NEW</c:v>
                </c:pt>
                <c:pt idx="3">
                  <c:v>NIKE</c:v>
                </c:pt>
                <c:pt idx="4">
                  <c:v>REEBOOK</c:v>
                </c:pt>
                <c:pt idx="5">
                  <c:v>SKECHERS</c:v>
                </c:pt>
              </c:strCache>
            </c:strRef>
          </c:cat>
          <c:val>
            <c:numRef>
              <c:f>VARIACIÓN!$G$7:$G$12</c:f>
              <c:numCache>
                <c:formatCode>0%</c:formatCode>
                <c:ptCount val="6"/>
                <c:pt idx="0">
                  <c:v>-0.12022176831047564</c:v>
                </c:pt>
                <c:pt idx="1">
                  <c:v>-0.10127659574468086</c:v>
                </c:pt>
                <c:pt idx="2">
                  <c:v>-0.35139573070607555</c:v>
                </c:pt>
                <c:pt idx="3">
                  <c:v>1.280564263322884</c:v>
                </c:pt>
                <c:pt idx="4">
                  <c:v>-6.0405967229151383E-2</c:v>
                </c:pt>
                <c:pt idx="5">
                  <c:v>-0.29683306494900696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39-4AB2-8048-7D9D83E8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362064"/>
        <c:axId val="1055685600"/>
      </c:lineChart>
      <c:catAx>
        <c:axId val="10556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687680"/>
        <c:crosses val="autoZero"/>
        <c:auto val="1"/>
        <c:lblAlgn val="ctr"/>
        <c:lblOffset val="100"/>
        <c:noMultiLvlLbl val="0"/>
      </c:catAx>
      <c:valAx>
        <c:axId val="1055687680"/>
        <c:scaling>
          <c:orientation val="minMax"/>
        </c:scaling>
        <c:delete val="0"/>
        <c:axPos val="l"/>
        <c:numFmt formatCode="&quot;$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693088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0556856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362064"/>
        <c:crosses val="max"/>
        <c:crossBetween val="between"/>
      </c:valAx>
      <c:catAx>
        <c:axId val="93336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568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760940</xdr:colOff>
      <xdr:row>28</xdr:row>
      <xdr:rowOff>27515</xdr:rowOff>
    </xdr:from>
    <xdr:to>
      <xdr:col>8</xdr:col>
      <xdr:colOff>125941</xdr:colOff>
      <xdr:row>45</xdr:row>
      <xdr:rowOff>56090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338668</xdr:colOff>
      <xdr:row>28</xdr:row>
      <xdr:rowOff>57149</xdr:rowOff>
    </xdr:from>
    <xdr:to>
      <xdr:col>13</xdr:col>
      <xdr:colOff>52917</xdr:colOff>
      <xdr:row>44</xdr:row>
      <xdr:rowOff>95249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338667</xdr:colOff>
      <xdr:row>45</xdr:row>
      <xdr:rowOff>179916</xdr:rowOff>
    </xdr:from>
    <xdr:to>
      <xdr:col>13</xdr:col>
      <xdr:colOff>888999</xdr:colOff>
      <xdr:row>64</xdr:row>
      <xdr:rowOff>42333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45</xdr:row>
      <xdr:rowOff>179917</xdr:rowOff>
    </xdr:from>
    <xdr:to>
      <xdr:col>8</xdr:col>
      <xdr:colOff>127002</xdr:colOff>
      <xdr:row>63</xdr:row>
      <xdr:rowOff>17992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146018</xdr:colOff>
      <xdr:row>4</xdr:row>
      <xdr:rowOff>103663</xdr:rowOff>
    </xdr:from>
    <xdr:ext cx="484299" cy="1804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6480143" y="884713"/>
              <a:ext cx="484299" cy="180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2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200" b="1" i="1">
                            <a:latin typeface="Cambria Math" panose="02040503050406030204" pitchFamily="18" charset="0"/>
                          </a:rPr>
                          <m:t>𝒙</m:t>
                        </m:r>
                        <m:r>
                          <a:rPr lang="es-ES" sz="1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2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  <m:sup>
                        <m:r>
                          <a:rPr lang="es-ES" sz="1200" b="1" i="1">
                            <a:latin typeface="Cambria Math" panose="02040503050406030204" pitchFamily="18" charset="0"/>
                          </a:rPr>
                          <m:t>𝒏</m:t>
                        </m:r>
                      </m:sup>
                    </m:sSup>
                  </m:oMath>
                </m:oMathPara>
              </a14:m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480143" y="884713"/>
              <a:ext cx="484299" cy="180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1" i="0">
                  <a:latin typeface="Cambria Math" panose="02040503050406030204" pitchFamily="18" charset="0"/>
                </a:rPr>
                <a:t>〖</a:t>
              </a:r>
              <a:r>
                <a:rPr lang="es-ES" sz="1200" b="1" i="0">
                  <a:latin typeface="Cambria Math" panose="02040503050406030204" pitchFamily="18" charset="0"/>
                </a:rPr>
                <a:t>𝒙−𝒙</a:t>
              </a:r>
              <a:r>
                <a:rPr lang="en-US" sz="1200" b="1" i="0">
                  <a:latin typeface="Cambria Math" panose="02040503050406030204" pitchFamily="18" charset="0"/>
                </a:rPr>
                <a:t>〗^</a:t>
              </a:r>
              <a:r>
                <a:rPr lang="es-ES" sz="1200" b="1" i="0">
                  <a:latin typeface="Cambria Math" panose="02040503050406030204" pitchFamily="18" charset="0"/>
                </a:rPr>
                <a:t>𝒏</a:t>
              </a:r>
              <a:endParaRPr lang="en-US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13</xdr:row>
      <xdr:rowOff>152400</xdr:rowOff>
    </xdr:from>
    <xdr:to>
      <xdr:col>8</xdr:col>
      <xdr:colOff>247650</xdr:colOff>
      <xdr:row>28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9"/>
  <sheetViews>
    <sheetView zoomScale="90" zoomScaleNormal="90" workbookViewId="0">
      <selection activeCell="M20" sqref="M20"/>
    </sheetView>
  </sheetViews>
  <sheetFormatPr baseColWidth="10" defaultRowHeight="15" x14ac:dyDescent="0.25"/>
  <cols>
    <col min="2" max="2" width="16.42578125" customWidth="1"/>
    <col min="3" max="3" width="18.42578125" customWidth="1"/>
    <col min="5" max="5" width="16.5703125" customWidth="1"/>
    <col min="6" max="6" width="20.5703125" customWidth="1"/>
    <col min="7" max="7" width="11.42578125" customWidth="1"/>
    <col min="8" max="8" width="16.7109375" customWidth="1"/>
    <col min="9" max="9" width="18.85546875" customWidth="1"/>
    <col min="10" max="10" width="13.42578125" customWidth="1"/>
    <col min="11" max="11" width="16.140625" customWidth="1"/>
    <col min="12" max="12" width="16.5703125" customWidth="1"/>
    <col min="13" max="13" width="17.140625" customWidth="1"/>
    <col min="14" max="14" width="17.7109375" customWidth="1"/>
    <col min="15" max="15" width="14.85546875" customWidth="1"/>
    <col min="16" max="17" width="15" customWidth="1"/>
    <col min="18" max="18" width="16.28515625" customWidth="1"/>
    <col min="19" max="19" width="15" customWidth="1"/>
    <col min="20" max="22" width="16.140625" customWidth="1"/>
    <col min="23" max="23" width="15.28515625" customWidth="1"/>
    <col min="24" max="24" width="17" customWidth="1"/>
  </cols>
  <sheetData>
    <row r="2" spans="1:30" ht="15.75" thickBot="1" x14ac:dyDescent="0.3"/>
    <row r="3" spans="1:30" ht="15.75" thickBot="1" x14ac:dyDescent="0.3">
      <c r="K3" s="274" t="s">
        <v>23</v>
      </c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6"/>
      <c r="X3" s="274" t="s">
        <v>23</v>
      </c>
      <c r="Y3" s="275"/>
      <c r="Z3" s="275"/>
      <c r="AA3" s="276"/>
      <c r="AB3" s="8"/>
      <c r="AC3" s="8"/>
      <c r="AD3" s="8"/>
    </row>
    <row r="4" spans="1:30" ht="16.5" thickBot="1" x14ac:dyDescent="0.3">
      <c r="B4" s="290" t="s">
        <v>24</v>
      </c>
      <c r="C4" s="291"/>
      <c r="E4" s="290" t="s">
        <v>24</v>
      </c>
      <c r="F4" s="291"/>
      <c r="H4" s="292" t="s">
        <v>24</v>
      </c>
      <c r="I4" s="293"/>
      <c r="K4" s="277" t="s">
        <v>30</v>
      </c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9"/>
      <c r="X4" s="277" t="s">
        <v>22</v>
      </c>
      <c r="Y4" s="278"/>
      <c r="Z4" s="278"/>
      <c r="AA4" s="279"/>
      <c r="AB4" s="8"/>
      <c r="AC4" s="8"/>
      <c r="AD4" s="8"/>
    </row>
    <row r="5" spans="1:30" ht="30" customHeight="1" thickBot="1" x14ac:dyDescent="0.3">
      <c r="B5" s="288" t="s">
        <v>25</v>
      </c>
      <c r="C5" s="289"/>
      <c r="E5" s="288" t="s">
        <v>26</v>
      </c>
      <c r="F5" s="289"/>
      <c r="H5" s="294" t="s">
        <v>29</v>
      </c>
      <c r="I5" s="295"/>
      <c r="K5" s="280" t="s">
        <v>0</v>
      </c>
      <c r="L5" s="282" t="s">
        <v>32</v>
      </c>
      <c r="M5" s="282" t="s">
        <v>33</v>
      </c>
      <c r="N5" s="282" t="s">
        <v>34</v>
      </c>
      <c r="O5" s="282" t="s">
        <v>35</v>
      </c>
      <c r="P5" s="284" t="s">
        <v>36</v>
      </c>
      <c r="Q5" s="284" t="s">
        <v>37</v>
      </c>
      <c r="R5" s="284" t="s">
        <v>38</v>
      </c>
      <c r="S5" s="284" t="s">
        <v>41</v>
      </c>
      <c r="T5" s="284" t="s">
        <v>40</v>
      </c>
      <c r="U5" s="286" t="s">
        <v>42</v>
      </c>
      <c r="V5" s="286" t="s">
        <v>39</v>
      </c>
      <c r="X5" s="5" t="s">
        <v>0</v>
      </c>
      <c r="Y5" s="6">
        <v>2018</v>
      </c>
      <c r="Z5" s="6">
        <v>2019</v>
      </c>
      <c r="AA5" s="7">
        <v>2020</v>
      </c>
    </row>
    <row r="6" spans="1:30" ht="15.75" thickBot="1" x14ac:dyDescent="0.3">
      <c r="B6" s="72" t="s">
        <v>27</v>
      </c>
      <c r="C6" s="73" t="s">
        <v>43</v>
      </c>
      <c r="E6" s="72" t="s">
        <v>27</v>
      </c>
      <c r="F6" s="73" t="s">
        <v>44</v>
      </c>
      <c r="H6" s="12" t="s">
        <v>27</v>
      </c>
      <c r="I6" s="13" t="s">
        <v>45</v>
      </c>
      <c r="J6" s="9"/>
      <c r="K6" s="281"/>
      <c r="L6" s="283"/>
      <c r="M6" s="283"/>
      <c r="N6" s="283"/>
      <c r="O6" s="283"/>
      <c r="P6" s="285"/>
      <c r="Q6" s="285"/>
      <c r="R6" s="285"/>
      <c r="S6" s="285"/>
      <c r="T6" s="285"/>
      <c r="U6" s="287"/>
      <c r="V6" s="287"/>
      <c r="X6" s="2" t="s">
        <v>1</v>
      </c>
      <c r="Y6" s="21">
        <v>190000</v>
      </c>
      <c r="Z6" s="21">
        <v>230000</v>
      </c>
      <c r="AA6" s="22">
        <v>300000</v>
      </c>
    </row>
    <row r="7" spans="1:30" x14ac:dyDescent="0.25">
      <c r="A7" s="1"/>
      <c r="B7" s="2" t="s">
        <v>1</v>
      </c>
      <c r="C7" s="15">
        <v>716</v>
      </c>
      <c r="D7" s="1"/>
      <c r="E7" s="2" t="s">
        <v>1</v>
      </c>
      <c r="F7" s="15">
        <v>596</v>
      </c>
      <c r="H7" s="2" t="s">
        <v>1</v>
      </c>
      <c r="I7" s="15">
        <v>402</v>
      </c>
      <c r="J7" s="10"/>
      <c r="K7" s="2" t="s">
        <v>1</v>
      </c>
      <c r="L7" s="77">
        <f t="shared" ref="L7:L21" si="0">C7*Y6</f>
        <v>136040000</v>
      </c>
      <c r="M7" s="78">
        <f t="shared" ref="M7:M21" si="1">F7*Z6</f>
        <v>137080000</v>
      </c>
      <c r="N7" s="35">
        <f t="shared" ref="N7:N25" si="2">I7*AA6</f>
        <v>120600000</v>
      </c>
      <c r="O7" s="40">
        <f>(M7-L7)/L7</f>
        <v>7.6448103498970889E-3</v>
      </c>
      <c r="P7" s="95">
        <f>(N7-M7)/M7</f>
        <v>-0.12022176831047564</v>
      </c>
      <c r="Q7" s="31">
        <f>(M7-L7)</f>
        <v>1040000</v>
      </c>
      <c r="R7" s="31">
        <f>(N7-M7)</f>
        <v>-16480000</v>
      </c>
      <c r="S7" s="30">
        <f t="shared" ref="S7:S25" si="3">(F7-C7)</f>
        <v>-120</v>
      </c>
      <c r="T7" s="30">
        <f t="shared" ref="T7:T25" si="4">(I7-F7)</f>
        <v>-194</v>
      </c>
      <c r="U7" s="85">
        <f>(F7-C7)/C7</f>
        <v>-0.16759776536312848</v>
      </c>
      <c r="V7" s="86">
        <f>(I7-F7)/F7</f>
        <v>-0.32550335570469796</v>
      </c>
      <c r="W7" s="98"/>
      <c r="X7" s="3" t="s">
        <v>9</v>
      </c>
      <c r="Y7" s="23">
        <v>150000</v>
      </c>
      <c r="Z7" s="23">
        <v>180000</v>
      </c>
      <c r="AA7" s="24">
        <v>190000</v>
      </c>
    </row>
    <row r="8" spans="1:30" x14ac:dyDescent="0.25">
      <c r="A8" s="1"/>
      <c r="B8" s="3" t="s">
        <v>9</v>
      </c>
      <c r="C8" s="16">
        <v>14</v>
      </c>
      <c r="D8" s="1"/>
      <c r="E8" s="3" t="s">
        <v>9</v>
      </c>
      <c r="F8" s="16">
        <v>12</v>
      </c>
      <c r="H8" s="3" t="s">
        <v>9</v>
      </c>
      <c r="I8" s="16">
        <v>12</v>
      </c>
      <c r="J8" s="10"/>
      <c r="K8" s="3" t="s">
        <v>9</v>
      </c>
      <c r="L8" s="79">
        <f t="shared" si="0"/>
        <v>2100000</v>
      </c>
      <c r="M8" s="80">
        <f t="shared" si="1"/>
        <v>2160000</v>
      </c>
      <c r="N8" s="57">
        <f t="shared" si="2"/>
        <v>2280000</v>
      </c>
      <c r="O8" s="41">
        <f t="shared" ref="O8:O25" si="5">(M8-L8)/L8</f>
        <v>2.8571428571428571E-2</v>
      </c>
      <c r="P8" s="96">
        <f t="shared" ref="P8:P25" si="6">(N8-M8)/M8</f>
        <v>5.5555555555555552E-2</v>
      </c>
      <c r="Q8" s="67">
        <f t="shared" ref="Q8:Q25" si="7">(M8-L8)</f>
        <v>60000</v>
      </c>
      <c r="R8" s="67">
        <f t="shared" ref="R8:R25" si="8">(N8-M8)</f>
        <v>120000</v>
      </c>
      <c r="S8" s="68">
        <f t="shared" si="3"/>
        <v>-2</v>
      </c>
      <c r="T8" s="68">
        <f t="shared" si="4"/>
        <v>0</v>
      </c>
      <c r="U8" s="87">
        <f t="shared" ref="U8:U25" si="9">(F8-C8)/C8</f>
        <v>-0.14285714285714285</v>
      </c>
      <c r="V8" s="88">
        <f t="shared" ref="V8:V25" si="10">(I8-F8)/F8</f>
        <v>0</v>
      </c>
      <c r="W8" s="98"/>
      <c r="X8" s="3" t="s">
        <v>2</v>
      </c>
      <c r="Y8" s="23">
        <v>200000</v>
      </c>
      <c r="Z8" s="23">
        <v>230000</v>
      </c>
      <c r="AA8" s="24">
        <v>290000</v>
      </c>
    </row>
    <row r="9" spans="1:30" x14ac:dyDescent="0.25">
      <c r="A9" s="1"/>
      <c r="B9" s="3" t="s">
        <v>20</v>
      </c>
      <c r="C9" s="16">
        <v>156</v>
      </c>
      <c r="D9" s="1"/>
      <c r="E9" s="3" t="s">
        <v>2</v>
      </c>
      <c r="F9" s="16">
        <v>143</v>
      </c>
      <c r="H9" s="3" t="s">
        <v>20</v>
      </c>
      <c r="I9" s="16">
        <v>142</v>
      </c>
      <c r="J9" s="10"/>
      <c r="K9" s="3" t="s">
        <v>2</v>
      </c>
      <c r="L9" s="79">
        <f t="shared" si="0"/>
        <v>31200000</v>
      </c>
      <c r="M9" s="80">
        <f t="shared" si="1"/>
        <v>32890000</v>
      </c>
      <c r="N9" s="57">
        <f t="shared" si="2"/>
        <v>41180000</v>
      </c>
      <c r="O9" s="41">
        <f t="shared" si="5"/>
        <v>5.4166666666666669E-2</v>
      </c>
      <c r="P9" s="96">
        <f t="shared" si="6"/>
        <v>0.25205229553055641</v>
      </c>
      <c r="Q9" s="67">
        <f t="shared" si="7"/>
        <v>1690000</v>
      </c>
      <c r="R9" s="67">
        <f t="shared" si="8"/>
        <v>8290000</v>
      </c>
      <c r="S9" s="68">
        <f t="shared" si="3"/>
        <v>-13</v>
      </c>
      <c r="T9" s="68">
        <f t="shared" si="4"/>
        <v>-1</v>
      </c>
      <c r="U9" s="87">
        <f t="shared" si="9"/>
        <v>-8.3333333333333329E-2</v>
      </c>
      <c r="V9" s="88">
        <f t="shared" si="10"/>
        <v>-6.993006993006993E-3</v>
      </c>
      <c r="W9" s="98"/>
      <c r="X9" s="3" t="s">
        <v>3</v>
      </c>
      <c r="Y9" s="23">
        <v>185000</v>
      </c>
      <c r="Z9" s="23">
        <v>200000</v>
      </c>
      <c r="AA9" s="24">
        <v>220000</v>
      </c>
    </row>
    <row r="10" spans="1:30" x14ac:dyDescent="0.25">
      <c r="A10" s="1"/>
      <c r="B10" s="3" t="s">
        <v>3</v>
      </c>
      <c r="C10" s="16">
        <v>230</v>
      </c>
      <c r="D10" s="1"/>
      <c r="E10" s="3" t="s">
        <v>3</v>
      </c>
      <c r="F10" s="16">
        <v>235</v>
      </c>
      <c r="H10" s="3" t="s">
        <v>3</v>
      </c>
      <c r="I10" s="16">
        <v>192</v>
      </c>
      <c r="J10" s="10"/>
      <c r="K10" s="3" t="s">
        <v>3</v>
      </c>
      <c r="L10" s="79">
        <f t="shared" si="0"/>
        <v>42550000</v>
      </c>
      <c r="M10" s="80">
        <f t="shared" si="1"/>
        <v>47000000</v>
      </c>
      <c r="N10" s="57">
        <f t="shared" si="2"/>
        <v>42240000</v>
      </c>
      <c r="O10" s="41">
        <f t="shared" si="5"/>
        <v>0.1045828437132785</v>
      </c>
      <c r="P10" s="96">
        <f t="shared" si="6"/>
        <v>-0.10127659574468086</v>
      </c>
      <c r="Q10" s="67">
        <f t="shared" si="7"/>
        <v>4450000</v>
      </c>
      <c r="R10" s="67">
        <f t="shared" si="8"/>
        <v>-4760000</v>
      </c>
      <c r="S10" s="68">
        <f t="shared" si="3"/>
        <v>5</v>
      </c>
      <c r="T10" s="68">
        <f t="shared" si="4"/>
        <v>-43</v>
      </c>
      <c r="U10" s="87">
        <f t="shared" si="9"/>
        <v>2.1739130434782608E-2</v>
      </c>
      <c r="V10" s="88">
        <f t="shared" si="10"/>
        <v>-0.18297872340425531</v>
      </c>
      <c r="W10" s="98"/>
      <c r="X10" s="3" t="s">
        <v>10</v>
      </c>
      <c r="Y10" s="23">
        <v>165000</v>
      </c>
      <c r="Z10" s="23">
        <v>180000</v>
      </c>
      <c r="AA10" s="24">
        <v>210000</v>
      </c>
    </row>
    <row r="11" spans="1:30" x14ac:dyDescent="0.25">
      <c r="A11" s="1"/>
      <c r="B11" s="3" t="s">
        <v>21</v>
      </c>
      <c r="C11" s="16">
        <v>18</v>
      </c>
      <c r="D11" s="1"/>
      <c r="E11" s="3" t="s">
        <v>10</v>
      </c>
      <c r="F11" s="16">
        <v>23</v>
      </c>
      <c r="H11" s="3" t="s">
        <v>21</v>
      </c>
      <c r="I11" s="16">
        <v>15</v>
      </c>
      <c r="J11" s="10"/>
      <c r="K11" s="3" t="s">
        <v>10</v>
      </c>
      <c r="L11" s="79">
        <f t="shared" si="0"/>
        <v>2970000</v>
      </c>
      <c r="M11" s="80">
        <f t="shared" si="1"/>
        <v>4140000</v>
      </c>
      <c r="N11" s="57">
        <f t="shared" si="2"/>
        <v>3150000</v>
      </c>
      <c r="O11" s="41">
        <f t="shared" si="5"/>
        <v>0.39393939393939392</v>
      </c>
      <c r="P11" s="96">
        <f t="shared" si="6"/>
        <v>-0.2391304347826087</v>
      </c>
      <c r="Q11" s="67">
        <f t="shared" si="7"/>
        <v>1170000</v>
      </c>
      <c r="R11" s="67">
        <f t="shared" si="8"/>
        <v>-990000</v>
      </c>
      <c r="S11" s="68">
        <f t="shared" si="3"/>
        <v>5</v>
      </c>
      <c r="T11" s="68">
        <f t="shared" si="4"/>
        <v>-8</v>
      </c>
      <c r="U11" s="87">
        <f t="shared" si="9"/>
        <v>0.27777777777777779</v>
      </c>
      <c r="V11" s="88">
        <f t="shared" si="10"/>
        <v>-0.34782608695652173</v>
      </c>
      <c r="W11" s="98"/>
      <c r="X11" s="3" t="s">
        <v>11</v>
      </c>
      <c r="Y11" s="23">
        <v>190000</v>
      </c>
      <c r="Z11" s="23">
        <v>220000</v>
      </c>
      <c r="AA11" s="24">
        <v>240000</v>
      </c>
    </row>
    <row r="12" spans="1:30" x14ac:dyDescent="0.25">
      <c r="A12" s="1"/>
      <c r="B12" s="3" t="s">
        <v>11</v>
      </c>
      <c r="C12" s="16">
        <v>43</v>
      </c>
      <c r="D12" s="1"/>
      <c r="E12" s="3" t="s">
        <v>11</v>
      </c>
      <c r="F12" s="16">
        <v>59</v>
      </c>
      <c r="H12" s="3" t="s">
        <v>11</v>
      </c>
      <c r="I12" s="16">
        <v>32</v>
      </c>
      <c r="J12" s="10"/>
      <c r="K12" s="3" t="s">
        <v>11</v>
      </c>
      <c r="L12" s="79">
        <f t="shared" si="0"/>
        <v>8170000</v>
      </c>
      <c r="M12" s="80">
        <f t="shared" si="1"/>
        <v>12980000</v>
      </c>
      <c r="N12" s="57">
        <f t="shared" si="2"/>
        <v>7680000</v>
      </c>
      <c r="O12" s="41">
        <f t="shared" si="5"/>
        <v>0.58873929008567927</v>
      </c>
      <c r="P12" s="96">
        <f t="shared" si="6"/>
        <v>-0.40832049306625579</v>
      </c>
      <c r="Q12" s="67">
        <f t="shared" si="7"/>
        <v>4810000</v>
      </c>
      <c r="R12" s="67">
        <f t="shared" si="8"/>
        <v>-5300000</v>
      </c>
      <c r="S12" s="68">
        <f t="shared" si="3"/>
        <v>16</v>
      </c>
      <c r="T12" s="68">
        <f t="shared" si="4"/>
        <v>-27</v>
      </c>
      <c r="U12" s="87">
        <f t="shared" si="9"/>
        <v>0.37209302325581395</v>
      </c>
      <c r="V12" s="88">
        <f t="shared" si="10"/>
        <v>-0.4576271186440678</v>
      </c>
      <c r="W12" s="98"/>
      <c r="X12" s="3" t="s">
        <v>12</v>
      </c>
      <c r="Y12" s="23">
        <v>170000</v>
      </c>
      <c r="Z12" s="23">
        <v>180000</v>
      </c>
      <c r="AA12" s="24">
        <v>200000</v>
      </c>
    </row>
    <row r="13" spans="1:30" x14ac:dyDescent="0.25">
      <c r="A13" s="1"/>
      <c r="B13" s="3" t="s">
        <v>12</v>
      </c>
      <c r="C13" s="16">
        <v>380</v>
      </c>
      <c r="D13" s="1"/>
      <c r="E13" s="3" t="s">
        <v>12</v>
      </c>
      <c r="F13" s="16">
        <v>406</v>
      </c>
      <c r="H13" s="3" t="s">
        <v>12</v>
      </c>
      <c r="I13" s="16">
        <v>237</v>
      </c>
      <c r="J13" s="10"/>
      <c r="K13" s="3" t="s">
        <v>12</v>
      </c>
      <c r="L13" s="79">
        <f t="shared" si="0"/>
        <v>64600000</v>
      </c>
      <c r="M13" s="80">
        <f t="shared" si="1"/>
        <v>73080000</v>
      </c>
      <c r="N13" s="57">
        <f t="shared" si="2"/>
        <v>47400000</v>
      </c>
      <c r="O13" s="41">
        <f t="shared" si="5"/>
        <v>0.13126934984520125</v>
      </c>
      <c r="P13" s="96">
        <f t="shared" si="6"/>
        <v>-0.35139573070607555</v>
      </c>
      <c r="Q13" s="67">
        <f t="shared" si="7"/>
        <v>8480000</v>
      </c>
      <c r="R13" s="67">
        <f t="shared" si="8"/>
        <v>-25680000</v>
      </c>
      <c r="S13" s="68">
        <f t="shared" si="3"/>
        <v>26</v>
      </c>
      <c r="T13" s="68">
        <f t="shared" si="4"/>
        <v>-169</v>
      </c>
      <c r="U13" s="87">
        <f t="shared" si="9"/>
        <v>6.8421052631578952E-2</v>
      </c>
      <c r="V13" s="88">
        <f t="shared" si="10"/>
        <v>-0.41625615763546797</v>
      </c>
      <c r="W13" s="98"/>
      <c r="X13" s="3" t="s">
        <v>13</v>
      </c>
      <c r="Y13" s="23">
        <v>180000</v>
      </c>
      <c r="Z13" s="23">
        <v>220000</v>
      </c>
      <c r="AA13" s="24">
        <v>300000</v>
      </c>
    </row>
    <row r="14" spans="1:30" x14ac:dyDescent="0.25">
      <c r="A14" s="1"/>
      <c r="B14" s="3" t="s">
        <v>13</v>
      </c>
      <c r="C14" s="16">
        <v>85</v>
      </c>
      <c r="D14" s="1"/>
      <c r="E14" s="3" t="s">
        <v>13</v>
      </c>
      <c r="F14" s="16">
        <v>58</v>
      </c>
      <c r="H14" s="3" t="s">
        <v>13</v>
      </c>
      <c r="I14" s="16">
        <v>97</v>
      </c>
      <c r="J14" s="10"/>
      <c r="K14" s="3" t="s">
        <v>13</v>
      </c>
      <c r="L14" s="79">
        <f t="shared" si="0"/>
        <v>15300000</v>
      </c>
      <c r="M14" s="80">
        <f t="shared" si="1"/>
        <v>12760000</v>
      </c>
      <c r="N14" s="57">
        <f t="shared" si="2"/>
        <v>29100000</v>
      </c>
      <c r="O14" s="41">
        <f t="shared" si="5"/>
        <v>-0.16601307189542483</v>
      </c>
      <c r="P14" s="96">
        <f t="shared" si="6"/>
        <v>1.280564263322884</v>
      </c>
      <c r="Q14" s="67">
        <f t="shared" si="7"/>
        <v>-2540000</v>
      </c>
      <c r="R14" s="67">
        <f t="shared" si="8"/>
        <v>16340000</v>
      </c>
      <c r="S14" s="68">
        <f t="shared" si="3"/>
        <v>-27</v>
      </c>
      <c r="T14" s="68">
        <f t="shared" si="4"/>
        <v>39</v>
      </c>
      <c r="U14" s="87">
        <f t="shared" si="9"/>
        <v>-0.31764705882352939</v>
      </c>
      <c r="V14" s="88">
        <f t="shared" si="10"/>
        <v>0.67241379310344829</v>
      </c>
      <c r="W14" s="98"/>
      <c r="X14" s="3" t="s">
        <v>14</v>
      </c>
      <c r="Y14" s="23">
        <v>150000</v>
      </c>
      <c r="Z14" s="23">
        <v>180000</v>
      </c>
      <c r="AA14" s="24">
        <v>190000</v>
      </c>
    </row>
    <row r="15" spans="1:30" x14ac:dyDescent="0.25">
      <c r="A15" s="1"/>
      <c r="B15" s="3" t="s">
        <v>14</v>
      </c>
      <c r="C15" s="16">
        <v>41</v>
      </c>
      <c r="D15" s="1"/>
      <c r="E15" s="3" t="s">
        <v>14</v>
      </c>
      <c r="F15" s="16">
        <v>39</v>
      </c>
      <c r="H15" s="3" t="s">
        <v>14</v>
      </c>
      <c r="I15" s="16">
        <v>51</v>
      </c>
      <c r="J15" s="10"/>
      <c r="K15" s="3" t="s">
        <v>14</v>
      </c>
      <c r="L15" s="79">
        <f t="shared" si="0"/>
        <v>6150000</v>
      </c>
      <c r="M15" s="80">
        <f t="shared" si="1"/>
        <v>7020000</v>
      </c>
      <c r="N15" s="57">
        <f t="shared" si="2"/>
        <v>9690000</v>
      </c>
      <c r="O15" s="41">
        <f t="shared" si="5"/>
        <v>0.14146341463414633</v>
      </c>
      <c r="P15" s="96">
        <f t="shared" si="6"/>
        <v>0.38034188034188032</v>
      </c>
      <c r="Q15" s="67">
        <f t="shared" si="7"/>
        <v>870000</v>
      </c>
      <c r="R15" s="67">
        <f t="shared" si="8"/>
        <v>2670000</v>
      </c>
      <c r="S15" s="68">
        <f t="shared" si="3"/>
        <v>-2</v>
      </c>
      <c r="T15" s="68">
        <f t="shared" si="4"/>
        <v>12</v>
      </c>
      <c r="U15" s="87">
        <f t="shared" si="9"/>
        <v>-4.878048780487805E-2</v>
      </c>
      <c r="V15" s="88">
        <f t="shared" si="10"/>
        <v>0.30769230769230771</v>
      </c>
      <c r="W15" s="98"/>
      <c r="X15" s="3" t="s">
        <v>4</v>
      </c>
      <c r="Y15" s="23">
        <v>195000</v>
      </c>
      <c r="Z15" s="23">
        <v>230000</v>
      </c>
      <c r="AA15" s="24">
        <v>280000</v>
      </c>
    </row>
    <row r="16" spans="1:30" x14ac:dyDescent="0.25">
      <c r="A16" s="1"/>
      <c r="B16" s="3" t="s">
        <v>4</v>
      </c>
      <c r="C16" s="16">
        <v>161</v>
      </c>
      <c r="D16" s="1"/>
      <c r="E16" s="3" t="s">
        <v>4</v>
      </c>
      <c r="F16" s="16">
        <v>166</v>
      </c>
      <c r="H16" s="3" t="s">
        <v>4</v>
      </c>
      <c r="I16" s="16">
        <v>137</v>
      </c>
      <c r="J16" s="10"/>
      <c r="K16" s="3" t="s">
        <v>4</v>
      </c>
      <c r="L16" s="79">
        <f t="shared" si="0"/>
        <v>31395000</v>
      </c>
      <c r="M16" s="80">
        <f t="shared" si="1"/>
        <v>38180000</v>
      </c>
      <c r="N16" s="57">
        <f t="shared" si="2"/>
        <v>38360000</v>
      </c>
      <c r="O16" s="41">
        <f t="shared" si="5"/>
        <v>0.21611721611721613</v>
      </c>
      <c r="P16" s="96">
        <f t="shared" si="6"/>
        <v>4.7145102147721323E-3</v>
      </c>
      <c r="Q16" s="67">
        <f t="shared" si="7"/>
        <v>6785000</v>
      </c>
      <c r="R16" s="67">
        <f t="shared" si="8"/>
        <v>180000</v>
      </c>
      <c r="S16" s="68">
        <f t="shared" si="3"/>
        <v>5</v>
      </c>
      <c r="T16" s="68">
        <f t="shared" si="4"/>
        <v>-29</v>
      </c>
      <c r="U16" s="87">
        <f t="shared" si="9"/>
        <v>3.1055900621118012E-2</v>
      </c>
      <c r="V16" s="88">
        <f t="shared" si="10"/>
        <v>-0.1746987951807229</v>
      </c>
      <c r="W16" s="98"/>
      <c r="X16" s="3" t="s">
        <v>5</v>
      </c>
      <c r="Y16" s="23">
        <v>220000</v>
      </c>
      <c r="Z16" s="23">
        <v>290000</v>
      </c>
      <c r="AA16" s="24">
        <v>340000</v>
      </c>
    </row>
    <row r="17" spans="1:27" x14ac:dyDescent="0.25">
      <c r="A17" s="1"/>
      <c r="B17" s="3" t="s">
        <v>5</v>
      </c>
      <c r="C17" s="16">
        <v>458</v>
      </c>
      <c r="D17" s="1"/>
      <c r="E17" s="3" t="s">
        <v>5</v>
      </c>
      <c r="F17" s="16">
        <v>423</v>
      </c>
      <c r="H17" s="3" t="s">
        <v>5</v>
      </c>
      <c r="I17" s="16">
        <v>339</v>
      </c>
      <c r="J17" s="10"/>
      <c r="K17" s="3" t="s">
        <v>5</v>
      </c>
      <c r="L17" s="79">
        <f t="shared" si="0"/>
        <v>100760000</v>
      </c>
      <c r="M17" s="80">
        <f t="shared" si="1"/>
        <v>122670000</v>
      </c>
      <c r="N17" s="57">
        <f t="shared" si="2"/>
        <v>115260000</v>
      </c>
      <c r="O17" s="41">
        <f t="shared" si="5"/>
        <v>0.21744739976181024</v>
      </c>
      <c r="P17" s="96">
        <f t="shared" si="6"/>
        <v>-6.0405967229151383E-2</v>
      </c>
      <c r="Q17" s="67">
        <f t="shared" si="7"/>
        <v>21910000</v>
      </c>
      <c r="R17" s="67">
        <f t="shared" si="8"/>
        <v>-7410000</v>
      </c>
      <c r="S17" s="68">
        <f t="shared" si="3"/>
        <v>-35</v>
      </c>
      <c r="T17" s="68">
        <f t="shared" si="4"/>
        <v>-84</v>
      </c>
      <c r="U17" s="87">
        <f t="shared" si="9"/>
        <v>-7.6419213973799124E-2</v>
      </c>
      <c r="V17" s="88">
        <f t="shared" si="10"/>
        <v>-0.19858156028368795</v>
      </c>
      <c r="W17" s="98"/>
      <c r="X17" s="3" t="s">
        <v>6</v>
      </c>
      <c r="Y17" s="23">
        <v>210000</v>
      </c>
      <c r="Z17" s="23">
        <v>230000</v>
      </c>
      <c r="AA17" s="24">
        <v>250000</v>
      </c>
    </row>
    <row r="18" spans="1:27" x14ac:dyDescent="0.25">
      <c r="A18" s="1"/>
      <c r="B18" s="3" t="s">
        <v>6</v>
      </c>
      <c r="C18" s="16">
        <v>337</v>
      </c>
      <c r="D18" s="1"/>
      <c r="E18" s="3" t="s">
        <v>6</v>
      </c>
      <c r="F18" s="16">
        <v>405</v>
      </c>
      <c r="H18" s="3" t="s">
        <v>6</v>
      </c>
      <c r="I18" s="16">
        <v>262</v>
      </c>
      <c r="J18" s="10"/>
      <c r="K18" s="3" t="s">
        <v>6</v>
      </c>
      <c r="L18" s="79">
        <f t="shared" si="0"/>
        <v>70770000</v>
      </c>
      <c r="M18" s="80">
        <f t="shared" si="1"/>
        <v>93150000</v>
      </c>
      <c r="N18" s="57">
        <f t="shared" si="2"/>
        <v>65500000</v>
      </c>
      <c r="O18" s="41">
        <f t="shared" si="5"/>
        <v>0.31623569309029248</v>
      </c>
      <c r="P18" s="96">
        <f t="shared" si="6"/>
        <v>-0.29683306494900696</v>
      </c>
      <c r="Q18" s="67">
        <f t="shared" si="7"/>
        <v>22380000</v>
      </c>
      <c r="R18" s="67">
        <f t="shared" si="8"/>
        <v>-27650000</v>
      </c>
      <c r="S18" s="68">
        <f t="shared" si="3"/>
        <v>68</v>
      </c>
      <c r="T18" s="68">
        <f t="shared" si="4"/>
        <v>-143</v>
      </c>
      <c r="U18" s="87">
        <f t="shared" si="9"/>
        <v>0.20178041543026706</v>
      </c>
      <c r="V18" s="88">
        <f t="shared" si="10"/>
        <v>-0.35308641975308641</v>
      </c>
      <c r="W18" s="98"/>
      <c r="X18" s="3" t="s">
        <v>15</v>
      </c>
      <c r="Y18" s="23">
        <v>260000</v>
      </c>
      <c r="Z18" s="23">
        <v>280000</v>
      </c>
      <c r="AA18" s="24">
        <v>300000</v>
      </c>
    </row>
    <row r="19" spans="1:27" x14ac:dyDescent="0.25">
      <c r="A19" s="1"/>
      <c r="B19" s="3" t="s">
        <v>15</v>
      </c>
      <c r="C19" s="16">
        <v>57</v>
      </c>
      <c r="D19" s="1"/>
      <c r="E19" s="3" t="s">
        <v>15</v>
      </c>
      <c r="F19" s="16">
        <v>61</v>
      </c>
      <c r="H19" s="3" t="s">
        <v>15</v>
      </c>
      <c r="I19" s="16">
        <v>43</v>
      </c>
      <c r="J19" s="10"/>
      <c r="K19" s="3" t="s">
        <v>15</v>
      </c>
      <c r="L19" s="79">
        <f t="shared" si="0"/>
        <v>14820000</v>
      </c>
      <c r="M19" s="80">
        <f t="shared" si="1"/>
        <v>17080000</v>
      </c>
      <c r="N19" s="57">
        <f t="shared" si="2"/>
        <v>12900000</v>
      </c>
      <c r="O19" s="41">
        <f t="shared" si="5"/>
        <v>0.1524966261808367</v>
      </c>
      <c r="P19" s="96">
        <f t="shared" si="6"/>
        <v>-0.24473067915690866</v>
      </c>
      <c r="Q19" s="67">
        <f t="shared" si="7"/>
        <v>2260000</v>
      </c>
      <c r="R19" s="67">
        <f t="shared" si="8"/>
        <v>-4180000</v>
      </c>
      <c r="S19" s="68">
        <f t="shared" si="3"/>
        <v>4</v>
      </c>
      <c r="T19" s="68">
        <f t="shared" si="4"/>
        <v>-18</v>
      </c>
      <c r="U19" s="87">
        <f t="shared" si="9"/>
        <v>7.0175438596491224E-2</v>
      </c>
      <c r="V19" s="88">
        <f t="shared" si="10"/>
        <v>-0.29508196721311475</v>
      </c>
      <c r="W19" s="98"/>
      <c r="X19" s="3" t="s">
        <v>8</v>
      </c>
      <c r="Y19" s="23">
        <v>135000</v>
      </c>
      <c r="Z19" s="23">
        <v>140000</v>
      </c>
      <c r="AA19" s="24">
        <v>160000</v>
      </c>
    </row>
    <row r="20" spans="1:27" x14ac:dyDescent="0.25">
      <c r="A20" s="1"/>
      <c r="B20" s="3" t="s">
        <v>8</v>
      </c>
      <c r="C20" s="16">
        <v>101</v>
      </c>
      <c r="D20" s="1"/>
      <c r="E20" s="3" t="s">
        <v>8</v>
      </c>
      <c r="F20" s="16">
        <v>110</v>
      </c>
      <c r="H20" s="3" t="s">
        <v>8</v>
      </c>
      <c r="I20" s="16">
        <v>82</v>
      </c>
      <c r="J20" s="10"/>
      <c r="K20" s="3" t="s">
        <v>8</v>
      </c>
      <c r="L20" s="79">
        <f t="shared" si="0"/>
        <v>13635000</v>
      </c>
      <c r="M20" s="80">
        <f t="shared" si="1"/>
        <v>15400000</v>
      </c>
      <c r="N20" s="57">
        <f t="shared" si="2"/>
        <v>13120000</v>
      </c>
      <c r="O20" s="41">
        <f t="shared" si="5"/>
        <v>0.12944627796112945</v>
      </c>
      <c r="P20" s="96">
        <f t="shared" si="6"/>
        <v>-0.14805194805194805</v>
      </c>
      <c r="Q20" s="67">
        <f t="shared" si="7"/>
        <v>1765000</v>
      </c>
      <c r="R20" s="67">
        <f t="shared" si="8"/>
        <v>-2280000</v>
      </c>
      <c r="S20" s="68">
        <f t="shared" si="3"/>
        <v>9</v>
      </c>
      <c r="T20" s="68">
        <f t="shared" si="4"/>
        <v>-28</v>
      </c>
      <c r="U20" s="87">
        <f t="shared" si="9"/>
        <v>8.9108910891089105E-2</v>
      </c>
      <c r="V20" s="88">
        <f t="shared" si="10"/>
        <v>-0.25454545454545452</v>
      </c>
      <c r="W20" s="98"/>
      <c r="X20" s="3" t="s">
        <v>7</v>
      </c>
      <c r="Y20" s="23">
        <v>220000</v>
      </c>
      <c r="Z20" s="23">
        <v>230000</v>
      </c>
      <c r="AA20" s="24">
        <v>250000</v>
      </c>
    </row>
    <row r="21" spans="1:27" x14ac:dyDescent="0.25">
      <c r="A21" s="1"/>
      <c r="B21" s="3" t="s">
        <v>7</v>
      </c>
      <c r="C21" s="16">
        <v>105</v>
      </c>
      <c r="D21" s="1"/>
      <c r="E21" s="3" t="s">
        <v>7</v>
      </c>
      <c r="F21" s="16">
        <v>132</v>
      </c>
      <c r="H21" s="3" t="s">
        <v>7</v>
      </c>
      <c r="I21" s="16">
        <v>86</v>
      </c>
      <c r="J21" s="10"/>
      <c r="K21" s="3" t="s">
        <v>7</v>
      </c>
      <c r="L21" s="79">
        <f t="shared" si="0"/>
        <v>23100000</v>
      </c>
      <c r="M21" s="80">
        <f t="shared" si="1"/>
        <v>30360000</v>
      </c>
      <c r="N21" s="57">
        <f t="shared" si="2"/>
        <v>21500000</v>
      </c>
      <c r="O21" s="41">
        <f t="shared" si="5"/>
        <v>0.31428571428571428</v>
      </c>
      <c r="P21" s="96">
        <f t="shared" si="6"/>
        <v>-0.29183135704874835</v>
      </c>
      <c r="Q21" s="67">
        <f t="shared" si="7"/>
        <v>7260000</v>
      </c>
      <c r="R21" s="67">
        <f t="shared" si="8"/>
        <v>-8860000</v>
      </c>
      <c r="S21" s="68">
        <f t="shared" si="3"/>
        <v>27</v>
      </c>
      <c r="T21" s="68">
        <f t="shared" si="4"/>
        <v>-46</v>
      </c>
      <c r="U21" s="87">
        <f t="shared" si="9"/>
        <v>0.25714285714285712</v>
      </c>
      <c r="V21" s="88">
        <f t="shared" si="10"/>
        <v>-0.34848484848484851</v>
      </c>
      <c r="W21" s="98"/>
      <c r="X21" s="3" t="s">
        <v>16</v>
      </c>
      <c r="Y21" s="23">
        <v>120000</v>
      </c>
      <c r="Z21" s="23">
        <v>140000</v>
      </c>
      <c r="AA21" s="24">
        <v>190000</v>
      </c>
    </row>
    <row r="22" spans="1:27" x14ac:dyDescent="0.25">
      <c r="A22" s="1"/>
      <c r="B22" s="3" t="s">
        <v>16</v>
      </c>
      <c r="C22" s="16">
        <v>54</v>
      </c>
      <c r="D22" s="1"/>
      <c r="E22" s="3" t="s">
        <v>16</v>
      </c>
      <c r="F22" s="16">
        <v>68</v>
      </c>
      <c r="H22" s="3" t="s">
        <v>16</v>
      </c>
      <c r="I22" s="16">
        <v>44</v>
      </c>
      <c r="K22" s="3" t="s">
        <v>16</v>
      </c>
      <c r="L22" s="80">
        <f>F22*Z21</f>
        <v>9520000</v>
      </c>
      <c r="M22" s="79">
        <f>C22*Y21</f>
        <v>6480000</v>
      </c>
      <c r="N22" s="57">
        <f t="shared" si="2"/>
        <v>8360000</v>
      </c>
      <c r="O22" s="41">
        <f t="shared" si="5"/>
        <v>-0.31932773109243695</v>
      </c>
      <c r="P22" s="96">
        <f t="shared" si="6"/>
        <v>0.29012345679012347</v>
      </c>
      <c r="Q22" s="67">
        <f t="shared" si="7"/>
        <v>-3040000</v>
      </c>
      <c r="R22" s="67">
        <f t="shared" si="8"/>
        <v>1880000</v>
      </c>
      <c r="S22" s="68">
        <f t="shared" si="3"/>
        <v>14</v>
      </c>
      <c r="T22" s="68">
        <f t="shared" si="4"/>
        <v>-24</v>
      </c>
      <c r="U22" s="87">
        <f t="shared" si="9"/>
        <v>0.25925925925925924</v>
      </c>
      <c r="V22" s="88">
        <f t="shared" si="10"/>
        <v>-0.35294117647058826</v>
      </c>
      <c r="W22" s="98"/>
      <c r="X22" s="3" t="s">
        <v>17</v>
      </c>
      <c r="Y22" s="23">
        <v>185000</v>
      </c>
      <c r="Z22" s="23">
        <v>215000</v>
      </c>
      <c r="AA22" s="24">
        <v>235000</v>
      </c>
    </row>
    <row r="23" spans="1:27" x14ac:dyDescent="0.25">
      <c r="A23" s="1"/>
      <c r="B23" s="3" t="s">
        <v>17</v>
      </c>
      <c r="C23" s="16">
        <v>10</v>
      </c>
      <c r="D23" s="1"/>
      <c r="E23" s="3" t="s">
        <v>17</v>
      </c>
      <c r="F23" s="16">
        <v>13</v>
      </c>
      <c r="H23" s="3" t="s">
        <v>17</v>
      </c>
      <c r="I23" s="16">
        <v>14</v>
      </c>
      <c r="K23" s="3" t="s">
        <v>17</v>
      </c>
      <c r="L23" s="80">
        <f>F23*Z22</f>
        <v>2795000</v>
      </c>
      <c r="M23" s="79">
        <f>C23*Y22</f>
        <v>1850000</v>
      </c>
      <c r="N23" s="57">
        <f t="shared" si="2"/>
        <v>3290000</v>
      </c>
      <c r="O23" s="41">
        <f t="shared" si="5"/>
        <v>-0.33810375670840787</v>
      </c>
      <c r="P23" s="96">
        <f t="shared" si="6"/>
        <v>0.77837837837837842</v>
      </c>
      <c r="Q23" s="67">
        <f t="shared" si="7"/>
        <v>-945000</v>
      </c>
      <c r="R23" s="67">
        <f t="shared" si="8"/>
        <v>1440000</v>
      </c>
      <c r="S23" s="68">
        <f t="shared" si="3"/>
        <v>3</v>
      </c>
      <c r="T23" s="68">
        <f t="shared" si="4"/>
        <v>1</v>
      </c>
      <c r="U23" s="87">
        <f t="shared" si="9"/>
        <v>0.3</v>
      </c>
      <c r="V23" s="88">
        <f t="shared" si="10"/>
        <v>7.6923076923076927E-2</v>
      </c>
      <c r="W23" s="98"/>
      <c r="X23" s="3" t="s">
        <v>18</v>
      </c>
      <c r="Y23" s="23">
        <v>165000</v>
      </c>
      <c r="Z23" s="23">
        <v>210000</v>
      </c>
      <c r="AA23" s="24">
        <v>230000</v>
      </c>
    </row>
    <row r="24" spans="1:27" ht="15.75" thickBot="1" x14ac:dyDescent="0.3">
      <c r="A24" s="1"/>
      <c r="B24" s="3" t="s">
        <v>18</v>
      </c>
      <c r="C24" s="16">
        <v>12</v>
      </c>
      <c r="D24" s="1"/>
      <c r="E24" s="3" t="s">
        <v>18</v>
      </c>
      <c r="F24" s="16">
        <v>25</v>
      </c>
      <c r="H24" s="3" t="s">
        <v>18</v>
      </c>
      <c r="I24" s="16">
        <v>11</v>
      </c>
      <c r="K24" s="3" t="s">
        <v>18</v>
      </c>
      <c r="L24" s="80">
        <f>F24*Z23</f>
        <v>5250000</v>
      </c>
      <c r="M24" s="79">
        <f>C24*Y23</f>
        <v>1980000</v>
      </c>
      <c r="N24" s="57">
        <f t="shared" si="2"/>
        <v>2530000</v>
      </c>
      <c r="O24" s="41">
        <f t="shared" si="5"/>
        <v>-0.62285714285714289</v>
      </c>
      <c r="P24" s="96">
        <f t="shared" si="6"/>
        <v>0.27777777777777779</v>
      </c>
      <c r="Q24" s="67">
        <f t="shared" si="7"/>
        <v>-3270000</v>
      </c>
      <c r="R24" s="67">
        <f t="shared" si="8"/>
        <v>550000</v>
      </c>
      <c r="S24" s="68">
        <f t="shared" si="3"/>
        <v>13</v>
      </c>
      <c r="T24" s="68">
        <f t="shared" si="4"/>
        <v>-14</v>
      </c>
      <c r="U24" s="87">
        <f t="shared" si="9"/>
        <v>1.0833333333333333</v>
      </c>
      <c r="V24" s="88">
        <f t="shared" si="10"/>
        <v>-0.56000000000000005</v>
      </c>
      <c r="W24" s="98"/>
      <c r="X24" s="4" t="s">
        <v>19</v>
      </c>
      <c r="Y24" s="25">
        <v>190000</v>
      </c>
      <c r="Z24" s="25">
        <v>190000</v>
      </c>
      <c r="AA24" s="26">
        <v>200000</v>
      </c>
    </row>
    <row r="25" spans="1:27" ht="15.75" thickBot="1" x14ac:dyDescent="0.3">
      <c r="A25" s="1"/>
      <c r="B25" s="4" t="s">
        <v>19</v>
      </c>
      <c r="C25" s="75">
        <v>22</v>
      </c>
      <c r="D25" s="1"/>
      <c r="E25" s="4" t="s">
        <v>19</v>
      </c>
      <c r="F25" s="75">
        <v>20</v>
      </c>
      <c r="H25" s="14" t="s">
        <v>19</v>
      </c>
      <c r="I25" s="17">
        <v>16</v>
      </c>
      <c r="K25" s="4" t="s">
        <v>19</v>
      </c>
      <c r="L25" s="81">
        <f>F25*Z24</f>
        <v>3800000</v>
      </c>
      <c r="M25" s="82">
        <f>C25*Y24</f>
        <v>4180000</v>
      </c>
      <c r="N25" s="59">
        <f t="shared" si="2"/>
        <v>3200000</v>
      </c>
      <c r="O25" s="69">
        <f t="shared" si="5"/>
        <v>0.1</v>
      </c>
      <c r="P25" s="97">
        <f t="shared" si="6"/>
        <v>-0.23444976076555024</v>
      </c>
      <c r="Q25" s="70">
        <f t="shared" si="7"/>
        <v>380000</v>
      </c>
      <c r="R25" s="70">
        <f t="shared" si="8"/>
        <v>-980000</v>
      </c>
      <c r="S25" s="71">
        <f t="shared" si="3"/>
        <v>-2</v>
      </c>
      <c r="T25" s="71">
        <f t="shared" si="4"/>
        <v>-4</v>
      </c>
      <c r="U25" s="89">
        <f t="shared" si="9"/>
        <v>-9.0909090909090912E-2</v>
      </c>
      <c r="V25" s="90">
        <f t="shared" si="10"/>
        <v>-0.2</v>
      </c>
      <c r="W25" s="98"/>
    </row>
    <row r="26" spans="1:27" ht="15.75" thickBot="1" x14ac:dyDescent="0.3">
      <c r="A26" s="1"/>
      <c r="B26" s="76" t="s">
        <v>28</v>
      </c>
      <c r="C26" s="44">
        <v>3000</v>
      </c>
      <c r="D26" s="1"/>
      <c r="E26" s="74" t="s">
        <v>28</v>
      </c>
      <c r="F26" s="44">
        <v>2994</v>
      </c>
      <c r="H26" s="20" t="s">
        <v>28</v>
      </c>
      <c r="I26" s="11">
        <f>SUM(I7:I25)</f>
        <v>2214</v>
      </c>
      <c r="K26" s="43" t="s">
        <v>28</v>
      </c>
      <c r="L26" s="83">
        <f t="shared" ref="L26:T26" si="11">SUM(L7:L25)</f>
        <v>584925000</v>
      </c>
      <c r="M26" s="84">
        <f t="shared" si="11"/>
        <v>660440000</v>
      </c>
      <c r="N26" s="55">
        <f t="shared" si="11"/>
        <v>587340000</v>
      </c>
      <c r="O26" s="61">
        <f t="shared" si="11"/>
        <v>1.4501044226492787</v>
      </c>
      <c r="P26" s="62">
        <f t="shared" si="11"/>
        <v>0.82286031810051785</v>
      </c>
      <c r="Q26" s="63">
        <f t="shared" si="11"/>
        <v>75515000</v>
      </c>
      <c r="R26" s="64">
        <f t="shared" si="11"/>
        <v>-73100000</v>
      </c>
      <c r="S26" s="65">
        <f t="shared" si="11"/>
        <v>-6</v>
      </c>
      <c r="T26" s="66">
        <f t="shared" si="11"/>
        <v>-780</v>
      </c>
      <c r="U26" s="42">
        <f>SUM(U7:U25)</f>
        <v>2.1043430063094664</v>
      </c>
      <c r="V26" s="42">
        <f>SUM(V7:V25)</f>
        <v>-3.4175754935506881</v>
      </c>
    </row>
    <row r="27" spans="1:27" x14ac:dyDescent="0.25">
      <c r="A27" s="1"/>
      <c r="D27" s="1"/>
    </row>
    <row r="28" spans="1:27" x14ac:dyDescent="0.25">
      <c r="A28" s="1"/>
      <c r="D28" s="1"/>
    </row>
    <row r="29" spans="1:27" x14ac:dyDescent="0.25">
      <c r="A29" s="1"/>
      <c r="D29" s="1"/>
    </row>
  </sheetData>
  <mergeCells count="22">
    <mergeCell ref="E5:F5"/>
    <mergeCell ref="B4:C4"/>
    <mergeCell ref="B5:C5"/>
    <mergeCell ref="E4:F4"/>
    <mergeCell ref="H4:I4"/>
    <mergeCell ref="H5:I5"/>
    <mergeCell ref="K3:V3"/>
    <mergeCell ref="K4:V4"/>
    <mergeCell ref="X3:AA3"/>
    <mergeCell ref="X4:AA4"/>
    <mergeCell ref="K5:K6"/>
    <mergeCell ref="L5:L6"/>
    <mergeCell ref="N5:N6"/>
    <mergeCell ref="O5:O6"/>
    <mergeCell ref="M5:M6"/>
    <mergeCell ref="P5:P6"/>
    <mergeCell ref="Q5:Q6"/>
    <mergeCell ref="R5:R6"/>
    <mergeCell ref="S5:S6"/>
    <mergeCell ref="T5:T6"/>
    <mergeCell ref="U5:U6"/>
    <mergeCell ref="V5:V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8"/>
  <sheetViews>
    <sheetView workbookViewId="0">
      <selection activeCell="L11" sqref="L11"/>
    </sheetView>
  </sheetViews>
  <sheetFormatPr baseColWidth="10" defaultRowHeight="15" x14ac:dyDescent="0.25"/>
  <cols>
    <col min="2" max="2" width="16.140625" customWidth="1"/>
    <col min="3" max="3" width="17" customWidth="1"/>
    <col min="4" max="6" width="15.5703125" bestFit="1" customWidth="1"/>
    <col min="7" max="7" width="15.5703125" customWidth="1"/>
    <col min="8" max="8" width="18.28515625" customWidth="1"/>
    <col min="10" max="10" width="15.42578125" customWidth="1"/>
    <col min="11" max="11" width="13.42578125" customWidth="1"/>
    <col min="12" max="12" width="16.42578125" customWidth="1"/>
    <col min="13" max="13" width="15.28515625" customWidth="1"/>
    <col min="14" max="14" width="17.140625" customWidth="1"/>
    <col min="15" max="15" width="11.85546875" bestFit="1" customWidth="1"/>
  </cols>
  <sheetData>
    <row r="4" spans="2:14" ht="15.75" thickBot="1" x14ac:dyDescent="0.3"/>
    <row r="5" spans="2:14" ht="15" customHeight="1" x14ac:dyDescent="0.25">
      <c r="B5" s="120"/>
      <c r="C5" s="120"/>
      <c r="D5" s="296" t="s">
        <v>46</v>
      </c>
      <c r="E5" s="297"/>
      <c r="F5" s="298"/>
      <c r="J5" s="120"/>
      <c r="K5" s="120"/>
      <c r="L5" s="296" t="s">
        <v>46</v>
      </c>
      <c r="M5" s="297"/>
      <c r="N5" s="298"/>
    </row>
    <row r="6" spans="2:14" ht="15.75" customHeight="1" thickBot="1" x14ac:dyDescent="0.3">
      <c r="B6" s="120"/>
      <c r="C6" s="120"/>
      <c r="D6" s="299"/>
      <c r="E6" s="300"/>
      <c r="F6" s="301"/>
      <c r="J6" s="120"/>
      <c r="K6" s="120"/>
      <c r="L6" s="302"/>
      <c r="M6" s="303"/>
      <c r="N6" s="304"/>
    </row>
    <row r="7" spans="2:14" ht="30" customHeight="1" x14ac:dyDescent="0.25">
      <c r="B7" s="307" t="s">
        <v>47</v>
      </c>
      <c r="C7" s="309" t="s">
        <v>48</v>
      </c>
      <c r="D7" s="309">
        <v>2021</v>
      </c>
      <c r="E7" s="309">
        <v>2022</v>
      </c>
      <c r="F7" s="311">
        <v>2023</v>
      </c>
      <c r="G7" s="94"/>
      <c r="H7" s="305" t="s">
        <v>31</v>
      </c>
      <c r="J7" s="313" t="s">
        <v>47</v>
      </c>
      <c r="K7" s="315" t="s">
        <v>49</v>
      </c>
      <c r="L7" s="317">
        <v>2021</v>
      </c>
      <c r="M7" s="309">
        <v>2022</v>
      </c>
      <c r="N7" s="311">
        <v>2023</v>
      </c>
    </row>
    <row r="8" spans="2:14" ht="15.75" thickBot="1" x14ac:dyDescent="0.3">
      <c r="B8" s="308"/>
      <c r="C8" s="310"/>
      <c r="D8" s="310"/>
      <c r="E8" s="310"/>
      <c r="F8" s="312"/>
      <c r="G8" s="94"/>
      <c r="H8" s="306"/>
      <c r="J8" s="314"/>
      <c r="K8" s="316"/>
      <c r="L8" s="318"/>
      <c r="M8" s="310"/>
      <c r="N8" s="312"/>
    </row>
    <row r="9" spans="2:14" ht="15.75" thickBot="1" x14ac:dyDescent="0.3">
      <c r="B9" s="2" t="s">
        <v>1</v>
      </c>
      <c r="C9" s="36">
        <v>120600000</v>
      </c>
      <c r="D9" s="35">
        <f>(C9*H9)+C9</f>
        <v>125424000</v>
      </c>
      <c r="E9" s="35">
        <f>(D9*H9)+D9</f>
        <v>130440960</v>
      </c>
      <c r="F9" s="39">
        <f>(E9*H9)+E9</f>
        <v>135658598.40000001</v>
      </c>
      <c r="G9" s="91"/>
      <c r="H9" s="34">
        <v>0.04</v>
      </c>
      <c r="J9" s="2" t="s">
        <v>1</v>
      </c>
      <c r="K9" s="19">
        <v>402</v>
      </c>
      <c r="L9" s="32">
        <f>(K9*H9)+K9</f>
        <v>418.08</v>
      </c>
      <c r="M9" s="32">
        <f>(L9*H9)+L9</f>
        <v>434.8032</v>
      </c>
      <c r="N9" s="33">
        <f>(M9*H9)+M9</f>
        <v>452.19532800000002</v>
      </c>
    </row>
    <row r="10" spans="2:14" x14ac:dyDescent="0.25">
      <c r="B10" s="3" t="s">
        <v>9</v>
      </c>
      <c r="C10" s="37">
        <v>2280000</v>
      </c>
      <c r="D10" s="57">
        <f>(C10*H9)+C10</f>
        <v>2371200</v>
      </c>
      <c r="E10" s="57">
        <f>(D10*H9)+D10</f>
        <v>2466048</v>
      </c>
      <c r="F10" s="58">
        <f>(E10*H9)+E10</f>
        <v>2564689.9199999999</v>
      </c>
      <c r="G10" s="91"/>
      <c r="J10" s="3" t="s">
        <v>9</v>
      </c>
      <c r="K10" s="18">
        <v>12</v>
      </c>
      <c r="L10" s="47">
        <f>(K10*H9)+K10</f>
        <v>12.48</v>
      </c>
      <c r="M10" s="47">
        <f>(L10*H9)+L10</f>
        <v>12.979200000000001</v>
      </c>
      <c r="N10" s="48">
        <f>(M10*H9)+M10</f>
        <v>13.498368000000001</v>
      </c>
    </row>
    <row r="11" spans="2:14" x14ac:dyDescent="0.25">
      <c r="B11" s="3" t="s">
        <v>2</v>
      </c>
      <c r="C11" s="37">
        <v>41180000</v>
      </c>
      <c r="D11" s="57">
        <f>(C11*H9)+C11</f>
        <v>42827200</v>
      </c>
      <c r="E11" s="57">
        <f>(D11*H9)+D11</f>
        <v>44540288</v>
      </c>
      <c r="F11" s="58">
        <f>(E11*H9)+E11</f>
        <v>46321899.520000003</v>
      </c>
      <c r="G11" s="91"/>
      <c r="J11" s="3" t="s">
        <v>2</v>
      </c>
      <c r="K11" s="18">
        <v>142</v>
      </c>
      <c r="L11" s="47">
        <f>(K11*H9)+K11</f>
        <v>147.68</v>
      </c>
      <c r="M11" s="47">
        <f>(L11*H9)+L11</f>
        <v>153.5872</v>
      </c>
      <c r="N11" s="48">
        <f>(M11*H9)+M11</f>
        <v>159.73068799999999</v>
      </c>
    </row>
    <row r="12" spans="2:14" x14ac:dyDescent="0.25">
      <c r="B12" s="3" t="s">
        <v>3</v>
      </c>
      <c r="C12" s="37">
        <v>42240000</v>
      </c>
      <c r="D12" s="57">
        <f>(C12*H9)+C12</f>
        <v>43929600</v>
      </c>
      <c r="E12" s="57">
        <f>(D12*H9)+D12</f>
        <v>45686784</v>
      </c>
      <c r="F12" s="58">
        <f>(E12*H9)+E12</f>
        <v>47514255.359999999</v>
      </c>
      <c r="G12" s="91"/>
      <c r="H12" s="27"/>
      <c r="J12" s="3" t="s">
        <v>3</v>
      </c>
      <c r="K12" s="18">
        <v>192</v>
      </c>
      <c r="L12" s="47">
        <f>(K12*H9)+K12</f>
        <v>199.68</v>
      </c>
      <c r="M12" s="47">
        <f>(L12*H9)+L12</f>
        <v>207.66720000000001</v>
      </c>
      <c r="N12" s="48">
        <f>(M12*H9)+M12</f>
        <v>215.97388800000002</v>
      </c>
    </row>
    <row r="13" spans="2:14" x14ac:dyDescent="0.25">
      <c r="B13" s="3" t="s">
        <v>10</v>
      </c>
      <c r="C13" s="37">
        <v>3150000</v>
      </c>
      <c r="D13" s="57">
        <f>(C13*H9)+C13</f>
        <v>3276000</v>
      </c>
      <c r="E13" s="57">
        <f>(D13*H9)+D13</f>
        <v>3407040</v>
      </c>
      <c r="F13" s="58">
        <f>(E13*H9)+E13</f>
        <v>3543321.6</v>
      </c>
      <c r="G13" s="91"/>
      <c r="H13" s="28"/>
      <c r="J13" s="3" t="s">
        <v>10</v>
      </c>
      <c r="K13" s="18">
        <v>15</v>
      </c>
      <c r="L13" s="47">
        <f>(K13*H9)+K13</f>
        <v>15.6</v>
      </c>
      <c r="M13" s="47">
        <f>(L13*H9)+L13</f>
        <v>16.224</v>
      </c>
      <c r="N13" s="48">
        <f>(M13*H9)+M13</f>
        <v>16.872959999999999</v>
      </c>
    </row>
    <row r="14" spans="2:14" x14ac:dyDescent="0.25">
      <c r="B14" s="3" t="s">
        <v>11</v>
      </c>
      <c r="C14" s="37">
        <v>7680000</v>
      </c>
      <c r="D14" s="57">
        <f>(C14*H9)+C14</f>
        <v>7987200</v>
      </c>
      <c r="E14" s="57">
        <f>(D14*H9)+D14</f>
        <v>8306688</v>
      </c>
      <c r="F14" s="58">
        <f>(E14*H9)+E14</f>
        <v>8638955.5199999996</v>
      </c>
      <c r="G14" s="91"/>
      <c r="H14" s="29"/>
      <c r="J14" s="3" t="s">
        <v>11</v>
      </c>
      <c r="K14" s="18">
        <v>32</v>
      </c>
      <c r="L14" s="47">
        <f>(K14*H9)+K14</f>
        <v>33.28</v>
      </c>
      <c r="M14" s="47">
        <f>(L14*H9)+L14</f>
        <v>34.611200000000004</v>
      </c>
      <c r="N14" s="48">
        <f>(M14*H9)+M14</f>
        <v>35.995648000000003</v>
      </c>
    </row>
    <row r="15" spans="2:14" x14ac:dyDescent="0.25">
      <c r="B15" s="3" t="s">
        <v>12</v>
      </c>
      <c r="C15" s="37">
        <v>47400000</v>
      </c>
      <c r="D15" s="57">
        <f>(C15*H9)+C15</f>
        <v>49296000</v>
      </c>
      <c r="E15" s="57">
        <f>(D15*H9)+D15</f>
        <v>51267840</v>
      </c>
      <c r="F15" s="58">
        <f>(E15*H9)+E15</f>
        <v>53318553.600000001</v>
      </c>
      <c r="G15" s="91"/>
      <c r="J15" s="3" t="s">
        <v>12</v>
      </c>
      <c r="K15" s="18">
        <v>237</v>
      </c>
      <c r="L15" s="47">
        <f>(K15*H9)+K15</f>
        <v>246.48</v>
      </c>
      <c r="M15" s="47">
        <f>(L15*H9)+L15</f>
        <v>256.33920000000001</v>
      </c>
      <c r="N15" s="48">
        <f>(M15*H9)+M15</f>
        <v>266.59276799999998</v>
      </c>
    </row>
    <row r="16" spans="2:14" x14ac:dyDescent="0.25">
      <c r="B16" s="3" t="s">
        <v>13</v>
      </c>
      <c r="C16" s="37">
        <v>29100000</v>
      </c>
      <c r="D16" s="57">
        <f>(C16*H9)+C16</f>
        <v>30264000</v>
      </c>
      <c r="E16" s="57">
        <f>(D16*H9)+D16</f>
        <v>31474560</v>
      </c>
      <c r="F16" s="58">
        <f>(E16*H9)+E16</f>
        <v>32733542.399999999</v>
      </c>
      <c r="G16" s="91"/>
      <c r="J16" s="3" t="s">
        <v>13</v>
      </c>
      <c r="K16" s="18">
        <v>97</v>
      </c>
      <c r="L16" s="47">
        <f>(K16*H9)+K16</f>
        <v>100.88</v>
      </c>
      <c r="M16" s="47">
        <f>(L16*H9)+L16</f>
        <v>104.9152</v>
      </c>
      <c r="N16" s="48">
        <f>(M16*H9)+M16</f>
        <v>109.111808</v>
      </c>
    </row>
    <row r="17" spans="2:14" x14ac:dyDescent="0.25">
      <c r="B17" s="3" t="s">
        <v>14</v>
      </c>
      <c r="C17" s="37">
        <v>9690000</v>
      </c>
      <c r="D17" s="57">
        <f>(C17*H9)+C17</f>
        <v>10077600</v>
      </c>
      <c r="E17" s="57">
        <f>(D17*H9)+D17</f>
        <v>10480704</v>
      </c>
      <c r="F17" s="58">
        <f>(E17*H9)+E17</f>
        <v>10899932.16</v>
      </c>
      <c r="G17" s="91"/>
      <c r="J17" s="3" t="s">
        <v>14</v>
      </c>
      <c r="K17" s="18">
        <v>51</v>
      </c>
      <c r="L17" s="47">
        <f>(K17*H9)+K17</f>
        <v>53.04</v>
      </c>
      <c r="M17" s="47">
        <f>(L17*H9)+L17</f>
        <v>55.1616</v>
      </c>
      <c r="N17" s="48">
        <f>(M17*H9)+M17</f>
        <v>57.368063999999997</v>
      </c>
    </row>
    <row r="18" spans="2:14" x14ac:dyDescent="0.25">
      <c r="B18" s="3" t="s">
        <v>4</v>
      </c>
      <c r="C18" s="37">
        <v>38360000</v>
      </c>
      <c r="D18" s="57">
        <f>(C18*H9)+C18</f>
        <v>39894400</v>
      </c>
      <c r="E18" s="57">
        <f>(D18*H9)+D18</f>
        <v>41490176</v>
      </c>
      <c r="F18" s="58">
        <f>(E18*H9)+E18</f>
        <v>43149783.039999999</v>
      </c>
      <c r="G18" s="91"/>
      <c r="J18" s="3" t="s">
        <v>4</v>
      </c>
      <c r="K18" s="18">
        <v>137</v>
      </c>
      <c r="L18" s="47">
        <f>(K18*H9)+K18</f>
        <v>142.47999999999999</v>
      </c>
      <c r="M18" s="47">
        <f>(L18*H9)+L18</f>
        <v>148.17919999999998</v>
      </c>
      <c r="N18" s="48">
        <f>(M18*H9)+M18</f>
        <v>154.10636799999997</v>
      </c>
    </row>
    <row r="19" spans="2:14" x14ac:dyDescent="0.25">
      <c r="B19" s="3" t="s">
        <v>5</v>
      </c>
      <c r="C19" s="37">
        <v>115260000</v>
      </c>
      <c r="D19" s="57">
        <f>(C19*H9)+C19</f>
        <v>119870400</v>
      </c>
      <c r="E19" s="57">
        <f>(D19*H9)+D19</f>
        <v>124665216</v>
      </c>
      <c r="F19" s="58">
        <f>(E19*H9)+E19</f>
        <v>129651824.64</v>
      </c>
      <c r="G19" s="91"/>
      <c r="J19" s="3" t="s">
        <v>5</v>
      </c>
      <c r="K19" s="18">
        <v>339</v>
      </c>
      <c r="L19" s="47">
        <f>(K19*H9)+K19</f>
        <v>352.56</v>
      </c>
      <c r="M19" s="47">
        <f>(L19*H9)+L19</f>
        <v>366.66239999999999</v>
      </c>
      <c r="N19" s="48">
        <f>(M19*H9)+M19</f>
        <v>381.32889599999999</v>
      </c>
    </row>
    <row r="20" spans="2:14" x14ac:dyDescent="0.25">
      <c r="B20" s="3" t="s">
        <v>6</v>
      </c>
      <c r="C20" s="37">
        <v>65500000</v>
      </c>
      <c r="D20" s="57">
        <f>(C20*H9)+C20</f>
        <v>68120000</v>
      </c>
      <c r="E20" s="57">
        <f>(D20*H9)+D20</f>
        <v>70844800</v>
      </c>
      <c r="F20" s="58">
        <f>(E20*H9)+E20</f>
        <v>73678592</v>
      </c>
      <c r="G20" s="91"/>
      <c r="J20" s="3" t="s">
        <v>6</v>
      </c>
      <c r="K20" s="18">
        <v>262</v>
      </c>
      <c r="L20" s="47">
        <f>(K20*H9)+K20</f>
        <v>272.48</v>
      </c>
      <c r="M20" s="47">
        <f>(L20*H9)+L20</f>
        <v>283.37920000000003</v>
      </c>
      <c r="N20" s="48">
        <f>(M20*H9)+M20</f>
        <v>294.71436800000004</v>
      </c>
    </row>
    <row r="21" spans="2:14" x14ac:dyDescent="0.25">
      <c r="B21" s="3" t="s">
        <v>15</v>
      </c>
      <c r="C21" s="37">
        <v>12900000</v>
      </c>
      <c r="D21" s="57">
        <f>(C21*H9)+C21</f>
        <v>13416000</v>
      </c>
      <c r="E21" s="57">
        <f>(D21*H9)+D21</f>
        <v>13952640</v>
      </c>
      <c r="F21" s="58">
        <f>(E21*H9)+E21</f>
        <v>14510745.6</v>
      </c>
      <c r="G21" s="91"/>
      <c r="J21" s="3" t="s">
        <v>15</v>
      </c>
      <c r="K21" s="18">
        <v>43</v>
      </c>
      <c r="L21" s="47">
        <f>(K21*H9)+K21</f>
        <v>44.72</v>
      </c>
      <c r="M21" s="47">
        <f>(L21*H9)+L21</f>
        <v>46.508800000000001</v>
      </c>
      <c r="N21" s="48">
        <f>(M21*H9)+M21</f>
        <v>48.369152</v>
      </c>
    </row>
    <row r="22" spans="2:14" x14ac:dyDescent="0.25">
      <c r="B22" s="3" t="s">
        <v>8</v>
      </c>
      <c r="C22" s="37">
        <v>13120000</v>
      </c>
      <c r="D22" s="57">
        <f>(C22*H9)+C22</f>
        <v>13644800</v>
      </c>
      <c r="E22" s="57">
        <f>(D22*H9)+D22</f>
        <v>14190592</v>
      </c>
      <c r="F22" s="58">
        <f>(E22*H9)+E22</f>
        <v>14758215.68</v>
      </c>
      <c r="G22" s="91"/>
      <c r="J22" s="3" t="s">
        <v>8</v>
      </c>
      <c r="K22" s="18">
        <v>82</v>
      </c>
      <c r="L22" s="47">
        <f>(K22*H9)+K22</f>
        <v>85.28</v>
      </c>
      <c r="M22" s="47">
        <f>(L22*H9)+L22</f>
        <v>88.691199999999995</v>
      </c>
      <c r="N22" s="48">
        <f>(M22*H9)+M22</f>
        <v>92.23884799999999</v>
      </c>
    </row>
    <row r="23" spans="2:14" x14ac:dyDescent="0.25">
      <c r="B23" s="3" t="s">
        <v>7</v>
      </c>
      <c r="C23" s="37">
        <v>21500000</v>
      </c>
      <c r="D23" s="57">
        <f>(C23*H9)+C23</f>
        <v>22360000</v>
      </c>
      <c r="E23" s="57">
        <f>(D23*H9)+D23</f>
        <v>23254400</v>
      </c>
      <c r="F23" s="58">
        <f>(E23*H9)+E23</f>
        <v>24184576</v>
      </c>
      <c r="G23" s="91"/>
      <c r="J23" s="3" t="s">
        <v>7</v>
      </c>
      <c r="K23" s="18">
        <v>86</v>
      </c>
      <c r="L23" s="47">
        <f>(K23*H9)+K23</f>
        <v>89.44</v>
      </c>
      <c r="M23" s="47">
        <f>(L23*H9)+L23</f>
        <v>93.017600000000002</v>
      </c>
      <c r="N23" s="48">
        <f>(M23*H9)+M23</f>
        <v>96.738303999999999</v>
      </c>
    </row>
    <row r="24" spans="2:14" x14ac:dyDescent="0.25">
      <c r="B24" s="3" t="s">
        <v>16</v>
      </c>
      <c r="C24" s="37">
        <v>8360000</v>
      </c>
      <c r="D24" s="57">
        <f>(C24*H9)+C24</f>
        <v>8694400</v>
      </c>
      <c r="E24" s="57">
        <f>(D24*H9)+D24</f>
        <v>9042176</v>
      </c>
      <c r="F24" s="58">
        <f>(E24*H9)+E24</f>
        <v>9403863.0399999991</v>
      </c>
      <c r="G24" s="91"/>
      <c r="J24" s="3" t="s">
        <v>16</v>
      </c>
      <c r="K24" s="18">
        <v>44</v>
      </c>
      <c r="L24" s="47">
        <f>(K24*H9)+K24</f>
        <v>45.76</v>
      </c>
      <c r="M24" s="47">
        <f>(L24*H9)+L24</f>
        <v>47.590399999999995</v>
      </c>
      <c r="N24" s="48">
        <f>(M24*H9)+M24</f>
        <v>49.494015999999995</v>
      </c>
    </row>
    <row r="25" spans="2:14" x14ac:dyDescent="0.25">
      <c r="B25" s="3" t="s">
        <v>17</v>
      </c>
      <c r="C25" s="37">
        <v>3290000</v>
      </c>
      <c r="D25" s="57">
        <f>(C25*H9)+C25</f>
        <v>3421600</v>
      </c>
      <c r="E25" s="57">
        <f>(D25*H9)+D25</f>
        <v>3558464</v>
      </c>
      <c r="F25" s="58">
        <f>(E25*H9)+E25</f>
        <v>3700802.56</v>
      </c>
      <c r="G25" s="91"/>
      <c r="J25" s="3" t="s">
        <v>17</v>
      </c>
      <c r="K25" s="18">
        <v>14</v>
      </c>
      <c r="L25" s="47">
        <f>(K25*H9)+K25</f>
        <v>14.56</v>
      </c>
      <c r="M25" s="47">
        <f>(L25*H9)+L25</f>
        <v>15.1424</v>
      </c>
      <c r="N25" s="48">
        <f>(M25*H9)+M25</f>
        <v>15.748096</v>
      </c>
    </row>
    <row r="26" spans="2:14" x14ac:dyDescent="0.25">
      <c r="B26" s="3" t="s">
        <v>18</v>
      </c>
      <c r="C26" s="37">
        <v>2530000</v>
      </c>
      <c r="D26" s="57">
        <f>(C26*H9)+C26</f>
        <v>2631200</v>
      </c>
      <c r="E26" s="57">
        <f>(D26*H9)+D26</f>
        <v>2736448</v>
      </c>
      <c r="F26" s="58">
        <f>(E26*H9)+E26</f>
        <v>2845905.92</v>
      </c>
      <c r="G26" s="91"/>
      <c r="J26" s="3" t="s">
        <v>18</v>
      </c>
      <c r="K26" s="18">
        <v>11</v>
      </c>
      <c r="L26" s="47">
        <f>(K26*H9)+K26</f>
        <v>11.44</v>
      </c>
      <c r="M26" s="47">
        <f>(L26*H9)+L26</f>
        <v>11.897599999999999</v>
      </c>
      <c r="N26" s="48">
        <f>(M26*H9)+M26</f>
        <v>12.373503999999999</v>
      </c>
    </row>
    <row r="27" spans="2:14" ht="15.75" thickBot="1" x14ac:dyDescent="0.3">
      <c r="B27" s="4" t="s">
        <v>19</v>
      </c>
      <c r="C27" s="38">
        <v>3200000</v>
      </c>
      <c r="D27" s="59">
        <f>(C27*H9)+C27</f>
        <v>3328000</v>
      </c>
      <c r="E27" s="59">
        <f>(D27*H9)+D27</f>
        <v>3461120</v>
      </c>
      <c r="F27" s="60">
        <f>(E27*H9)+E27</f>
        <v>3599564.7999999998</v>
      </c>
      <c r="G27" s="92"/>
      <c r="J27" s="4" t="s">
        <v>19</v>
      </c>
      <c r="K27" s="49">
        <v>16</v>
      </c>
      <c r="L27" s="50">
        <f>(K27*H9)+K27</f>
        <v>16.64</v>
      </c>
      <c r="M27" s="50">
        <f>(L27*H9)+L27</f>
        <v>17.305600000000002</v>
      </c>
      <c r="N27" s="51">
        <f>(M27*H9)+M27</f>
        <v>17.997824000000001</v>
      </c>
    </row>
    <row r="28" spans="2:14" ht="15.75" thickBot="1" x14ac:dyDescent="0.3">
      <c r="B28" s="52" t="s">
        <v>28</v>
      </c>
      <c r="C28" s="53">
        <f>SUM(C9:C27)</f>
        <v>587340000</v>
      </c>
      <c r="D28" s="54">
        <f>SUM(D9:D27)</f>
        <v>610833600</v>
      </c>
      <c r="E28" s="55">
        <f>SUM(E9:E27)</f>
        <v>635266944</v>
      </c>
      <c r="F28" s="56">
        <f>SUM(F9:F27)</f>
        <v>660677621.75999987</v>
      </c>
      <c r="G28" s="93"/>
      <c r="J28" s="43" t="s">
        <v>28</v>
      </c>
      <c r="K28" s="44">
        <f>SUM(K9:K27)</f>
        <v>2214</v>
      </c>
      <c r="L28" s="45">
        <f>SUM(L9:L27)</f>
        <v>2302.56</v>
      </c>
      <c r="M28" s="46">
        <f>SUM(M9:M27)</f>
        <v>2394.6624000000006</v>
      </c>
      <c r="N28" s="45">
        <f>SUM(N9:N27)</f>
        <v>2490.4488960000003</v>
      </c>
    </row>
  </sheetData>
  <mergeCells count="13">
    <mergeCell ref="D5:F6"/>
    <mergeCell ref="L5:N6"/>
    <mergeCell ref="H7:H8"/>
    <mergeCell ref="B7:B8"/>
    <mergeCell ref="C7:C8"/>
    <mergeCell ref="D7:D8"/>
    <mergeCell ref="E7:E8"/>
    <mergeCell ref="F7:F8"/>
    <mergeCell ref="J7:J8"/>
    <mergeCell ref="K7:K8"/>
    <mergeCell ref="L7:L8"/>
    <mergeCell ref="M7:M8"/>
    <mergeCell ref="N7:N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0"/>
  <sheetViews>
    <sheetView workbookViewId="0">
      <selection activeCell="J5" sqref="J5:J6"/>
    </sheetView>
  </sheetViews>
  <sheetFormatPr baseColWidth="10" defaultRowHeight="15" x14ac:dyDescent="0.25"/>
  <cols>
    <col min="2" max="2" width="7.28515625" customWidth="1"/>
    <col min="3" max="3" width="14.7109375" customWidth="1"/>
    <col min="4" max="4" width="39.5703125" customWidth="1"/>
    <col min="5" max="5" width="9.85546875" customWidth="1"/>
    <col min="6" max="6" width="12.140625" customWidth="1"/>
    <col min="8" max="8" width="12.85546875" customWidth="1"/>
    <col min="9" max="9" width="10.7109375" customWidth="1"/>
    <col min="10" max="10" width="8" customWidth="1"/>
  </cols>
  <sheetData>
    <row r="2" spans="2:13" ht="15.75" thickBot="1" x14ac:dyDescent="0.3"/>
    <row r="3" spans="2:13" x14ac:dyDescent="0.25">
      <c r="B3" s="323" t="s">
        <v>82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5"/>
    </row>
    <row r="4" spans="2:13" ht="15.75" thickBot="1" x14ac:dyDescent="0.3">
      <c r="B4" s="326" t="s">
        <v>83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8"/>
    </row>
    <row r="5" spans="2:13" x14ac:dyDescent="0.25">
      <c r="B5" s="321" t="s">
        <v>78</v>
      </c>
      <c r="C5" s="321" t="s">
        <v>77</v>
      </c>
      <c r="D5" s="321" t="s">
        <v>76</v>
      </c>
      <c r="E5" s="321" t="s">
        <v>75</v>
      </c>
      <c r="F5" s="321" t="s">
        <v>74</v>
      </c>
      <c r="G5" s="321"/>
      <c r="H5" s="321" t="s">
        <v>72</v>
      </c>
      <c r="I5" s="321" t="s">
        <v>73</v>
      </c>
      <c r="J5" s="319" t="s">
        <v>50</v>
      </c>
      <c r="K5" s="321" t="s">
        <v>79</v>
      </c>
      <c r="L5" s="321" t="s">
        <v>80</v>
      </c>
      <c r="M5" s="321" t="s">
        <v>81</v>
      </c>
    </row>
    <row r="6" spans="2:13" ht="15.75" thickBot="1" x14ac:dyDescent="0.3">
      <c r="B6" s="322"/>
      <c r="C6" s="322"/>
      <c r="D6" s="322"/>
      <c r="E6" s="322"/>
      <c r="F6" s="322"/>
      <c r="G6" s="322"/>
      <c r="H6" s="322"/>
      <c r="I6" s="322"/>
      <c r="J6" s="320"/>
      <c r="K6" s="322"/>
      <c r="L6" s="322"/>
      <c r="M6" s="322"/>
    </row>
    <row r="7" spans="2:13" x14ac:dyDescent="0.25">
      <c r="B7" s="176">
        <v>2018</v>
      </c>
      <c r="C7" s="459" t="s">
        <v>51</v>
      </c>
      <c r="D7" s="100" t="s">
        <v>52</v>
      </c>
      <c r="E7" s="19">
        <v>69</v>
      </c>
      <c r="F7" s="101">
        <f>AVERAGE(E7:E9)</f>
        <v>73.666666666666671</v>
      </c>
      <c r="G7" s="101">
        <f>E7-F7</f>
        <v>-4.6666666666666714</v>
      </c>
      <c r="H7" s="101">
        <f>STDEVA(G7:G60)</f>
        <v>40.885212839495104</v>
      </c>
      <c r="I7" s="101">
        <f>J7*H7</f>
        <v>80.135017165410403</v>
      </c>
      <c r="J7" s="19">
        <v>1.96</v>
      </c>
      <c r="K7" s="101">
        <f t="shared" ref="K7:K60" si="0">(H7*J7)</f>
        <v>80.135017165410403</v>
      </c>
      <c r="L7" s="103">
        <f t="shared" ref="L7:L60" si="1">K7+F7</f>
        <v>153.80168383207706</v>
      </c>
      <c r="M7" s="104">
        <f t="shared" ref="M7:M60" si="2">E7+K7</f>
        <v>149.1350171654104</v>
      </c>
    </row>
    <row r="8" spans="2:13" x14ac:dyDescent="0.25">
      <c r="B8" s="177">
        <v>2018</v>
      </c>
      <c r="C8" s="460" t="s">
        <v>51</v>
      </c>
      <c r="D8" s="106" t="s">
        <v>53</v>
      </c>
      <c r="E8" s="18">
        <v>132</v>
      </c>
      <c r="F8" s="107">
        <f>F7</f>
        <v>73.666666666666671</v>
      </c>
      <c r="G8" s="107">
        <f t="shared" ref="G8:G60" si="3">E8-F8</f>
        <v>58.333333333333329</v>
      </c>
      <c r="H8" s="107">
        <f>H7</f>
        <v>40.885212839495104</v>
      </c>
      <c r="I8" s="107">
        <f t="shared" ref="I8:I60" si="4">J8*H8</f>
        <v>80.135017165410403</v>
      </c>
      <c r="J8" s="18">
        <f>J7</f>
        <v>1.96</v>
      </c>
      <c r="K8" s="107">
        <f t="shared" si="0"/>
        <v>80.135017165410403</v>
      </c>
      <c r="L8" s="109">
        <f t="shared" si="1"/>
        <v>153.80168383207706</v>
      </c>
      <c r="M8" s="110">
        <f t="shared" si="2"/>
        <v>212.1350171654104</v>
      </c>
    </row>
    <row r="9" spans="2:13" x14ac:dyDescent="0.25">
      <c r="B9" s="177">
        <v>2018</v>
      </c>
      <c r="C9" s="460" t="s">
        <v>51</v>
      </c>
      <c r="D9" s="106" t="s">
        <v>54</v>
      </c>
      <c r="E9" s="18">
        <v>20</v>
      </c>
      <c r="F9" s="107">
        <f t="shared" ref="F9:F60" si="5">F8</f>
        <v>73.666666666666671</v>
      </c>
      <c r="G9" s="107">
        <f t="shared" si="3"/>
        <v>-53.666666666666671</v>
      </c>
      <c r="H9" s="107">
        <f t="shared" ref="H9:H60" si="6">H8</f>
        <v>40.885212839495104</v>
      </c>
      <c r="I9" s="107">
        <f t="shared" si="4"/>
        <v>80.135017165410403</v>
      </c>
      <c r="J9" s="18">
        <f t="shared" ref="J9:J60" si="7">J8</f>
        <v>1.96</v>
      </c>
      <c r="K9" s="107">
        <f t="shared" si="0"/>
        <v>80.135017165410403</v>
      </c>
      <c r="L9" s="109">
        <f t="shared" si="1"/>
        <v>153.80168383207706</v>
      </c>
      <c r="M9" s="110">
        <f t="shared" si="2"/>
        <v>100.1350171654104</v>
      </c>
    </row>
    <row r="10" spans="2:13" x14ac:dyDescent="0.25">
      <c r="B10" s="177">
        <v>2018</v>
      </c>
      <c r="C10" s="460" t="s">
        <v>51</v>
      </c>
      <c r="D10" s="106" t="s">
        <v>55</v>
      </c>
      <c r="E10" s="18">
        <v>15</v>
      </c>
      <c r="F10" s="107">
        <f t="shared" si="5"/>
        <v>73.666666666666671</v>
      </c>
      <c r="G10" s="107">
        <f t="shared" si="3"/>
        <v>-58.666666666666671</v>
      </c>
      <c r="H10" s="107">
        <f t="shared" si="6"/>
        <v>40.885212839495104</v>
      </c>
      <c r="I10" s="107">
        <f t="shared" si="4"/>
        <v>80.135017165410403</v>
      </c>
      <c r="J10" s="18">
        <f t="shared" si="7"/>
        <v>1.96</v>
      </c>
      <c r="K10" s="107">
        <f t="shared" si="0"/>
        <v>80.135017165410403</v>
      </c>
      <c r="L10" s="109">
        <f t="shared" si="1"/>
        <v>153.80168383207706</v>
      </c>
      <c r="M10" s="110">
        <f t="shared" si="2"/>
        <v>95.135017165410403</v>
      </c>
    </row>
    <row r="11" spans="2:13" x14ac:dyDescent="0.25">
      <c r="B11" s="177">
        <v>2018</v>
      </c>
      <c r="C11" s="460" t="s">
        <v>51</v>
      </c>
      <c r="D11" s="106" t="s">
        <v>56</v>
      </c>
      <c r="E11" s="18">
        <v>14</v>
      </c>
      <c r="F11" s="107">
        <f t="shared" si="5"/>
        <v>73.666666666666671</v>
      </c>
      <c r="G11" s="107">
        <f t="shared" si="3"/>
        <v>-59.666666666666671</v>
      </c>
      <c r="H11" s="107">
        <f t="shared" si="6"/>
        <v>40.885212839495104</v>
      </c>
      <c r="I11" s="107">
        <f t="shared" si="4"/>
        <v>80.135017165410403</v>
      </c>
      <c r="J11" s="18">
        <f t="shared" si="7"/>
        <v>1.96</v>
      </c>
      <c r="K11" s="107">
        <f t="shared" si="0"/>
        <v>80.135017165410403</v>
      </c>
      <c r="L11" s="109">
        <f t="shared" si="1"/>
        <v>153.80168383207706</v>
      </c>
      <c r="M11" s="110">
        <f t="shared" si="2"/>
        <v>94.135017165410403</v>
      </c>
    </row>
    <row r="12" spans="2:13" x14ac:dyDescent="0.25">
      <c r="B12" s="177">
        <v>2018</v>
      </c>
      <c r="C12" s="460" t="s">
        <v>51</v>
      </c>
      <c r="D12" s="106" t="s">
        <v>57</v>
      </c>
      <c r="E12" s="18">
        <v>11</v>
      </c>
      <c r="F12" s="107">
        <f t="shared" si="5"/>
        <v>73.666666666666671</v>
      </c>
      <c r="G12" s="107">
        <f t="shared" si="3"/>
        <v>-62.666666666666671</v>
      </c>
      <c r="H12" s="107">
        <f t="shared" si="6"/>
        <v>40.885212839495104</v>
      </c>
      <c r="I12" s="107">
        <f t="shared" si="4"/>
        <v>80.135017165410403</v>
      </c>
      <c r="J12" s="18">
        <f t="shared" si="7"/>
        <v>1.96</v>
      </c>
      <c r="K12" s="107">
        <f t="shared" si="0"/>
        <v>80.135017165410403</v>
      </c>
      <c r="L12" s="109">
        <f t="shared" si="1"/>
        <v>153.80168383207706</v>
      </c>
      <c r="M12" s="110">
        <f t="shared" si="2"/>
        <v>91.135017165410403</v>
      </c>
    </row>
    <row r="13" spans="2:13" x14ac:dyDescent="0.25">
      <c r="B13" s="177">
        <v>2018</v>
      </c>
      <c r="C13" s="460" t="s">
        <v>58</v>
      </c>
      <c r="D13" s="106" t="s">
        <v>59</v>
      </c>
      <c r="E13" s="18">
        <v>101</v>
      </c>
      <c r="F13" s="107">
        <f t="shared" si="5"/>
        <v>73.666666666666671</v>
      </c>
      <c r="G13" s="107">
        <f t="shared" si="3"/>
        <v>27.333333333333329</v>
      </c>
      <c r="H13" s="107">
        <f t="shared" si="6"/>
        <v>40.885212839495104</v>
      </c>
      <c r="I13" s="107">
        <f t="shared" si="4"/>
        <v>80.135017165410403</v>
      </c>
      <c r="J13" s="18">
        <f t="shared" si="7"/>
        <v>1.96</v>
      </c>
      <c r="K13" s="107">
        <f t="shared" si="0"/>
        <v>80.135017165410403</v>
      </c>
      <c r="L13" s="109">
        <f t="shared" si="1"/>
        <v>153.80168383207706</v>
      </c>
      <c r="M13" s="110">
        <f t="shared" si="2"/>
        <v>181.1350171654104</v>
      </c>
    </row>
    <row r="14" spans="2:13" x14ac:dyDescent="0.25">
      <c r="B14" s="177">
        <v>2018</v>
      </c>
      <c r="C14" s="460" t="s">
        <v>58</v>
      </c>
      <c r="D14" s="106" t="s">
        <v>60</v>
      </c>
      <c r="E14" s="18">
        <v>132</v>
      </c>
      <c r="F14" s="107">
        <f t="shared" si="5"/>
        <v>73.666666666666671</v>
      </c>
      <c r="G14" s="107">
        <f t="shared" si="3"/>
        <v>58.333333333333329</v>
      </c>
      <c r="H14" s="107">
        <f t="shared" si="6"/>
        <v>40.885212839495104</v>
      </c>
      <c r="I14" s="107">
        <f t="shared" si="4"/>
        <v>80.135017165410403</v>
      </c>
      <c r="J14" s="18">
        <f t="shared" si="7"/>
        <v>1.96</v>
      </c>
      <c r="K14" s="107">
        <f t="shared" si="0"/>
        <v>80.135017165410403</v>
      </c>
      <c r="L14" s="109">
        <f t="shared" si="1"/>
        <v>153.80168383207706</v>
      </c>
      <c r="M14" s="110">
        <f t="shared" si="2"/>
        <v>212.1350171654104</v>
      </c>
    </row>
    <row r="15" spans="2:13" x14ac:dyDescent="0.25">
      <c r="B15" s="177">
        <v>2018</v>
      </c>
      <c r="C15" s="460" t="s">
        <v>58</v>
      </c>
      <c r="D15" s="106" t="s">
        <v>61</v>
      </c>
      <c r="E15" s="18">
        <v>27</v>
      </c>
      <c r="F15" s="107">
        <f t="shared" si="5"/>
        <v>73.666666666666671</v>
      </c>
      <c r="G15" s="107">
        <f t="shared" si="3"/>
        <v>-46.666666666666671</v>
      </c>
      <c r="H15" s="107">
        <f t="shared" si="6"/>
        <v>40.885212839495104</v>
      </c>
      <c r="I15" s="107">
        <f t="shared" si="4"/>
        <v>80.135017165410403</v>
      </c>
      <c r="J15" s="18">
        <f t="shared" si="7"/>
        <v>1.96</v>
      </c>
      <c r="K15" s="107">
        <f t="shared" si="0"/>
        <v>80.135017165410403</v>
      </c>
      <c r="L15" s="109">
        <f t="shared" si="1"/>
        <v>153.80168383207706</v>
      </c>
      <c r="M15" s="110">
        <f t="shared" si="2"/>
        <v>107.1350171654104</v>
      </c>
    </row>
    <row r="16" spans="2:13" x14ac:dyDescent="0.25">
      <c r="B16" s="177">
        <v>2018</v>
      </c>
      <c r="C16" s="460" t="s">
        <v>58</v>
      </c>
      <c r="D16" s="106" t="s">
        <v>62</v>
      </c>
      <c r="E16" s="18">
        <v>20</v>
      </c>
      <c r="F16" s="107">
        <f t="shared" si="5"/>
        <v>73.666666666666671</v>
      </c>
      <c r="G16" s="107">
        <f t="shared" si="3"/>
        <v>-53.666666666666671</v>
      </c>
      <c r="H16" s="107">
        <f t="shared" si="6"/>
        <v>40.885212839495104</v>
      </c>
      <c r="I16" s="107">
        <f t="shared" si="4"/>
        <v>80.135017165410403</v>
      </c>
      <c r="J16" s="18">
        <f t="shared" si="7"/>
        <v>1.96</v>
      </c>
      <c r="K16" s="107">
        <f t="shared" si="0"/>
        <v>80.135017165410403</v>
      </c>
      <c r="L16" s="109">
        <f t="shared" si="1"/>
        <v>153.80168383207706</v>
      </c>
      <c r="M16" s="110">
        <f t="shared" si="2"/>
        <v>100.1350171654104</v>
      </c>
    </row>
    <row r="17" spans="2:13" x14ac:dyDescent="0.25">
      <c r="B17" s="177">
        <v>2018</v>
      </c>
      <c r="C17" s="460" t="s">
        <v>58</v>
      </c>
      <c r="D17" s="106" t="s">
        <v>63</v>
      </c>
      <c r="E17" s="18">
        <v>10</v>
      </c>
      <c r="F17" s="107">
        <f t="shared" si="5"/>
        <v>73.666666666666671</v>
      </c>
      <c r="G17" s="107">
        <f t="shared" si="3"/>
        <v>-63.666666666666671</v>
      </c>
      <c r="H17" s="107">
        <f t="shared" si="6"/>
        <v>40.885212839495104</v>
      </c>
      <c r="I17" s="107">
        <f t="shared" si="4"/>
        <v>80.135017165410403</v>
      </c>
      <c r="J17" s="18">
        <f t="shared" si="7"/>
        <v>1.96</v>
      </c>
      <c r="K17" s="107">
        <f t="shared" si="0"/>
        <v>80.135017165410403</v>
      </c>
      <c r="L17" s="109">
        <f t="shared" si="1"/>
        <v>153.80168383207706</v>
      </c>
      <c r="M17" s="110">
        <f t="shared" si="2"/>
        <v>90.135017165410403</v>
      </c>
    </row>
    <row r="18" spans="2:13" x14ac:dyDescent="0.25">
      <c r="B18" s="177">
        <v>2018</v>
      </c>
      <c r="C18" s="460" t="s">
        <v>58</v>
      </c>
      <c r="D18" s="106" t="s">
        <v>64</v>
      </c>
      <c r="E18" s="18">
        <v>11</v>
      </c>
      <c r="F18" s="107">
        <f t="shared" si="5"/>
        <v>73.666666666666671</v>
      </c>
      <c r="G18" s="107">
        <f t="shared" si="3"/>
        <v>-62.666666666666671</v>
      </c>
      <c r="H18" s="107">
        <f t="shared" si="6"/>
        <v>40.885212839495104</v>
      </c>
      <c r="I18" s="107">
        <f t="shared" si="4"/>
        <v>80.135017165410403</v>
      </c>
      <c r="J18" s="18">
        <f t="shared" si="7"/>
        <v>1.96</v>
      </c>
      <c r="K18" s="107">
        <f t="shared" si="0"/>
        <v>80.135017165410403</v>
      </c>
      <c r="L18" s="109">
        <f t="shared" si="1"/>
        <v>153.80168383207706</v>
      </c>
      <c r="M18" s="110">
        <f t="shared" si="2"/>
        <v>91.135017165410403</v>
      </c>
    </row>
    <row r="19" spans="2:13" x14ac:dyDescent="0.25">
      <c r="B19" s="177">
        <v>2018</v>
      </c>
      <c r="C19" s="460" t="s">
        <v>65</v>
      </c>
      <c r="D19" s="106" t="s">
        <v>66</v>
      </c>
      <c r="E19" s="111">
        <v>110</v>
      </c>
      <c r="F19" s="107">
        <f t="shared" si="5"/>
        <v>73.666666666666671</v>
      </c>
      <c r="G19" s="107">
        <f t="shared" si="3"/>
        <v>36.333333333333329</v>
      </c>
      <c r="H19" s="107">
        <f t="shared" si="6"/>
        <v>40.885212839495104</v>
      </c>
      <c r="I19" s="107">
        <f t="shared" si="4"/>
        <v>80.135017165410403</v>
      </c>
      <c r="J19" s="18">
        <f t="shared" si="7"/>
        <v>1.96</v>
      </c>
      <c r="K19" s="107">
        <f t="shared" si="0"/>
        <v>80.135017165410403</v>
      </c>
      <c r="L19" s="109">
        <f t="shared" si="1"/>
        <v>153.80168383207706</v>
      </c>
      <c r="M19" s="110">
        <f t="shared" si="2"/>
        <v>190.1350171654104</v>
      </c>
    </row>
    <row r="20" spans="2:13" x14ac:dyDescent="0.25">
      <c r="B20" s="177">
        <v>2018</v>
      </c>
      <c r="C20" s="460" t="s">
        <v>65</v>
      </c>
      <c r="D20" s="106" t="s">
        <v>67</v>
      </c>
      <c r="E20" s="111">
        <v>26</v>
      </c>
      <c r="F20" s="107">
        <f t="shared" si="5"/>
        <v>73.666666666666671</v>
      </c>
      <c r="G20" s="107">
        <f t="shared" si="3"/>
        <v>-47.666666666666671</v>
      </c>
      <c r="H20" s="107">
        <f t="shared" si="6"/>
        <v>40.885212839495104</v>
      </c>
      <c r="I20" s="107">
        <f t="shared" si="4"/>
        <v>80.135017165410403</v>
      </c>
      <c r="J20" s="18">
        <f t="shared" si="7"/>
        <v>1.96</v>
      </c>
      <c r="K20" s="107">
        <f t="shared" si="0"/>
        <v>80.135017165410403</v>
      </c>
      <c r="L20" s="109">
        <f t="shared" si="1"/>
        <v>153.80168383207706</v>
      </c>
      <c r="M20" s="110">
        <f t="shared" si="2"/>
        <v>106.1350171654104</v>
      </c>
    </row>
    <row r="21" spans="2:13" x14ac:dyDescent="0.25">
      <c r="B21" s="177">
        <v>2018</v>
      </c>
      <c r="C21" s="460" t="s">
        <v>65</v>
      </c>
      <c r="D21" s="106" t="s">
        <v>68</v>
      </c>
      <c r="E21" s="111">
        <v>16</v>
      </c>
      <c r="F21" s="107">
        <f t="shared" si="5"/>
        <v>73.666666666666671</v>
      </c>
      <c r="G21" s="107">
        <f t="shared" si="3"/>
        <v>-57.666666666666671</v>
      </c>
      <c r="H21" s="107">
        <f t="shared" si="6"/>
        <v>40.885212839495104</v>
      </c>
      <c r="I21" s="107">
        <f t="shared" si="4"/>
        <v>80.135017165410403</v>
      </c>
      <c r="J21" s="18">
        <f t="shared" si="7"/>
        <v>1.96</v>
      </c>
      <c r="K21" s="107">
        <f t="shared" si="0"/>
        <v>80.135017165410403</v>
      </c>
      <c r="L21" s="109">
        <f t="shared" si="1"/>
        <v>153.80168383207706</v>
      </c>
      <c r="M21" s="110">
        <f t="shared" si="2"/>
        <v>96.135017165410403</v>
      </c>
    </row>
    <row r="22" spans="2:13" x14ac:dyDescent="0.25">
      <c r="B22" s="177">
        <v>2018</v>
      </c>
      <c r="C22" s="460" t="s">
        <v>65</v>
      </c>
      <c r="D22" s="106" t="s">
        <v>69</v>
      </c>
      <c r="E22" s="111">
        <v>20</v>
      </c>
      <c r="F22" s="107">
        <f t="shared" si="5"/>
        <v>73.666666666666671</v>
      </c>
      <c r="G22" s="107">
        <f t="shared" si="3"/>
        <v>-53.666666666666671</v>
      </c>
      <c r="H22" s="107">
        <f t="shared" si="6"/>
        <v>40.885212839495104</v>
      </c>
      <c r="I22" s="107">
        <f t="shared" si="4"/>
        <v>80.135017165410403</v>
      </c>
      <c r="J22" s="18">
        <f t="shared" si="7"/>
        <v>1.96</v>
      </c>
      <c r="K22" s="107">
        <f t="shared" si="0"/>
        <v>80.135017165410403</v>
      </c>
      <c r="L22" s="109">
        <f t="shared" si="1"/>
        <v>153.80168383207706</v>
      </c>
      <c r="M22" s="110">
        <f t="shared" si="2"/>
        <v>100.1350171654104</v>
      </c>
    </row>
    <row r="23" spans="2:13" x14ac:dyDescent="0.25">
      <c r="B23" s="177">
        <v>2018</v>
      </c>
      <c r="C23" s="460" t="s">
        <v>65</v>
      </c>
      <c r="D23" s="106" t="s">
        <v>70</v>
      </c>
      <c r="E23" s="111">
        <v>11</v>
      </c>
      <c r="F23" s="107">
        <f t="shared" si="5"/>
        <v>73.666666666666671</v>
      </c>
      <c r="G23" s="107">
        <f t="shared" si="3"/>
        <v>-62.666666666666671</v>
      </c>
      <c r="H23" s="107">
        <f t="shared" si="6"/>
        <v>40.885212839495104</v>
      </c>
      <c r="I23" s="107">
        <f t="shared" si="4"/>
        <v>80.135017165410403</v>
      </c>
      <c r="J23" s="18">
        <f t="shared" si="7"/>
        <v>1.96</v>
      </c>
      <c r="K23" s="107">
        <f t="shared" si="0"/>
        <v>80.135017165410403</v>
      </c>
      <c r="L23" s="109">
        <f t="shared" si="1"/>
        <v>153.80168383207706</v>
      </c>
      <c r="M23" s="110">
        <f t="shared" si="2"/>
        <v>91.135017165410403</v>
      </c>
    </row>
    <row r="24" spans="2:13" x14ac:dyDescent="0.25">
      <c r="B24" s="177">
        <v>2018</v>
      </c>
      <c r="C24" s="460" t="s">
        <v>65</v>
      </c>
      <c r="D24" s="106" t="s">
        <v>71</v>
      </c>
      <c r="E24" s="111">
        <v>19</v>
      </c>
      <c r="F24" s="107">
        <f t="shared" si="5"/>
        <v>73.666666666666671</v>
      </c>
      <c r="G24" s="107">
        <f t="shared" si="3"/>
        <v>-54.666666666666671</v>
      </c>
      <c r="H24" s="107">
        <f t="shared" si="6"/>
        <v>40.885212839495104</v>
      </c>
      <c r="I24" s="107">
        <f t="shared" si="4"/>
        <v>80.135017165410403</v>
      </c>
      <c r="J24" s="18">
        <f t="shared" si="7"/>
        <v>1.96</v>
      </c>
      <c r="K24" s="107">
        <f t="shared" si="0"/>
        <v>80.135017165410403</v>
      </c>
      <c r="L24" s="109">
        <f t="shared" si="1"/>
        <v>153.80168383207706</v>
      </c>
      <c r="M24" s="110">
        <f t="shared" si="2"/>
        <v>99.135017165410403</v>
      </c>
    </row>
    <row r="25" spans="2:13" x14ac:dyDescent="0.25">
      <c r="B25" s="177">
        <v>2019</v>
      </c>
      <c r="C25" s="460" t="s">
        <v>51</v>
      </c>
      <c r="D25" s="106" t="s">
        <v>52</v>
      </c>
      <c r="E25" s="18">
        <v>80</v>
      </c>
      <c r="F25" s="107">
        <f t="shared" si="5"/>
        <v>73.666666666666671</v>
      </c>
      <c r="G25" s="107">
        <f t="shared" si="3"/>
        <v>6.3333333333333286</v>
      </c>
      <c r="H25" s="107">
        <f t="shared" si="6"/>
        <v>40.885212839495104</v>
      </c>
      <c r="I25" s="107">
        <f t="shared" si="4"/>
        <v>80.135017165410403</v>
      </c>
      <c r="J25" s="18">
        <f t="shared" si="7"/>
        <v>1.96</v>
      </c>
      <c r="K25" s="107">
        <f t="shared" si="0"/>
        <v>80.135017165410403</v>
      </c>
      <c r="L25" s="109">
        <f t="shared" si="1"/>
        <v>153.80168383207706</v>
      </c>
      <c r="M25" s="110">
        <f t="shared" si="2"/>
        <v>160.1350171654104</v>
      </c>
    </row>
    <row r="26" spans="2:13" x14ac:dyDescent="0.25">
      <c r="B26" s="177">
        <v>2019</v>
      </c>
      <c r="C26" s="460" t="s">
        <v>51</v>
      </c>
      <c r="D26" s="106" t="s">
        <v>53</v>
      </c>
      <c r="E26" s="18">
        <v>132</v>
      </c>
      <c r="F26" s="107">
        <f t="shared" si="5"/>
        <v>73.666666666666671</v>
      </c>
      <c r="G26" s="107">
        <f t="shared" si="3"/>
        <v>58.333333333333329</v>
      </c>
      <c r="H26" s="107">
        <f t="shared" si="6"/>
        <v>40.885212839495104</v>
      </c>
      <c r="I26" s="107">
        <f t="shared" si="4"/>
        <v>80.135017165410403</v>
      </c>
      <c r="J26" s="18">
        <f t="shared" si="7"/>
        <v>1.96</v>
      </c>
      <c r="K26" s="107">
        <f t="shared" si="0"/>
        <v>80.135017165410403</v>
      </c>
      <c r="L26" s="109">
        <f t="shared" si="1"/>
        <v>153.80168383207706</v>
      </c>
      <c r="M26" s="110">
        <f t="shared" si="2"/>
        <v>212.1350171654104</v>
      </c>
    </row>
    <row r="27" spans="2:13" x14ac:dyDescent="0.25">
      <c r="B27" s="177">
        <v>2019</v>
      </c>
      <c r="C27" s="460" t="s">
        <v>51</v>
      </c>
      <c r="D27" s="106" t="s">
        <v>54</v>
      </c>
      <c r="E27" s="18">
        <v>31</v>
      </c>
      <c r="F27" s="107">
        <f t="shared" si="5"/>
        <v>73.666666666666671</v>
      </c>
      <c r="G27" s="107">
        <f t="shared" si="3"/>
        <v>-42.666666666666671</v>
      </c>
      <c r="H27" s="107">
        <f t="shared" si="6"/>
        <v>40.885212839495104</v>
      </c>
      <c r="I27" s="107">
        <f t="shared" si="4"/>
        <v>80.135017165410403</v>
      </c>
      <c r="J27" s="18">
        <f t="shared" si="7"/>
        <v>1.96</v>
      </c>
      <c r="K27" s="107">
        <f t="shared" si="0"/>
        <v>80.135017165410403</v>
      </c>
      <c r="L27" s="109">
        <f t="shared" si="1"/>
        <v>153.80168383207706</v>
      </c>
      <c r="M27" s="110">
        <f t="shared" si="2"/>
        <v>111.1350171654104</v>
      </c>
    </row>
    <row r="28" spans="2:13" x14ac:dyDescent="0.25">
      <c r="B28" s="177">
        <v>2019</v>
      </c>
      <c r="C28" s="460" t="s">
        <v>51</v>
      </c>
      <c r="D28" s="106" t="s">
        <v>55</v>
      </c>
      <c r="E28" s="18">
        <v>31</v>
      </c>
      <c r="F28" s="107">
        <f t="shared" si="5"/>
        <v>73.666666666666671</v>
      </c>
      <c r="G28" s="107">
        <f t="shared" si="3"/>
        <v>-42.666666666666671</v>
      </c>
      <c r="H28" s="107">
        <f t="shared" si="6"/>
        <v>40.885212839495104</v>
      </c>
      <c r="I28" s="107">
        <f t="shared" si="4"/>
        <v>80.135017165410403</v>
      </c>
      <c r="J28" s="18">
        <f t="shared" si="7"/>
        <v>1.96</v>
      </c>
      <c r="K28" s="107">
        <f t="shared" si="0"/>
        <v>80.135017165410403</v>
      </c>
      <c r="L28" s="109">
        <f t="shared" si="1"/>
        <v>153.80168383207706</v>
      </c>
      <c r="M28" s="110">
        <f t="shared" si="2"/>
        <v>111.1350171654104</v>
      </c>
    </row>
    <row r="29" spans="2:13" x14ac:dyDescent="0.25">
      <c r="B29" s="177">
        <v>2019</v>
      </c>
      <c r="C29" s="460" t="s">
        <v>51</v>
      </c>
      <c r="D29" s="106" t="s">
        <v>56</v>
      </c>
      <c r="E29" s="18">
        <v>30</v>
      </c>
      <c r="F29" s="107">
        <f t="shared" si="5"/>
        <v>73.666666666666671</v>
      </c>
      <c r="G29" s="107">
        <f t="shared" si="3"/>
        <v>-43.666666666666671</v>
      </c>
      <c r="H29" s="107">
        <f t="shared" si="6"/>
        <v>40.885212839495104</v>
      </c>
      <c r="I29" s="107">
        <f t="shared" si="4"/>
        <v>80.135017165410403</v>
      </c>
      <c r="J29" s="18">
        <f t="shared" si="7"/>
        <v>1.96</v>
      </c>
      <c r="K29" s="107">
        <f t="shared" si="0"/>
        <v>80.135017165410403</v>
      </c>
      <c r="L29" s="109">
        <f t="shared" si="1"/>
        <v>153.80168383207706</v>
      </c>
      <c r="M29" s="110">
        <f t="shared" si="2"/>
        <v>110.1350171654104</v>
      </c>
    </row>
    <row r="30" spans="2:13" x14ac:dyDescent="0.25">
      <c r="B30" s="177">
        <v>2019</v>
      </c>
      <c r="C30" s="460" t="s">
        <v>51</v>
      </c>
      <c r="D30" s="106" t="s">
        <v>57</v>
      </c>
      <c r="E30" s="18">
        <v>22</v>
      </c>
      <c r="F30" s="107">
        <f t="shared" si="5"/>
        <v>73.666666666666671</v>
      </c>
      <c r="G30" s="107">
        <f t="shared" si="3"/>
        <v>-51.666666666666671</v>
      </c>
      <c r="H30" s="107">
        <f t="shared" si="6"/>
        <v>40.885212839495104</v>
      </c>
      <c r="I30" s="107">
        <f t="shared" si="4"/>
        <v>80.135017165410403</v>
      </c>
      <c r="J30" s="18">
        <f t="shared" si="7"/>
        <v>1.96</v>
      </c>
      <c r="K30" s="107">
        <f t="shared" si="0"/>
        <v>80.135017165410403</v>
      </c>
      <c r="L30" s="109">
        <f t="shared" si="1"/>
        <v>153.80168383207706</v>
      </c>
      <c r="M30" s="110">
        <f t="shared" si="2"/>
        <v>102.1350171654104</v>
      </c>
    </row>
    <row r="31" spans="2:13" x14ac:dyDescent="0.25">
      <c r="B31" s="177">
        <v>2019</v>
      </c>
      <c r="C31" s="460" t="s">
        <v>58</v>
      </c>
      <c r="D31" s="106" t="s">
        <v>59</v>
      </c>
      <c r="E31" s="18">
        <v>108</v>
      </c>
      <c r="F31" s="107">
        <f t="shared" si="5"/>
        <v>73.666666666666671</v>
      </c>
      <c r="G31" s="107">
        <f t="shared" si="3"/>
        <v>34.333333333333329</v>
      </c>
      <c r="H31" s="107">
        <f t="shared" si="6"/>
        <v>40.885212839495104</v>
      </c>
      <c r="I31" s="107">
        <f t="shared" si="4"/>
        <v>80.135017165410403</v>
      </c>
      <c r="J31" s="18">
        <f t="shared" si="7"/>
        <v>1.96</v>
      </c>
      <c r="K31" s="107">
        <f t="shared" si="0"/>
        <v>80.135017165410403</v>
      </c>
      <c r="L31" s="109">
        <f t="shared" si="1"/>
        <v>153.80168383207706</v>
      </c>
      <c r="M31" s="110">
        <f t="shared" si="2"/>
        <v>188.1350171654104</v>
      </c>
    </row>
    <row r="32" spans="2:13" x14ac:dyDescent="0.25">
      <c r="B32" s="177">
        <v>2019</v>
      </c>
      <c r="C32" s="460" t="s">
        <v>58</v>
      </c>
      <c r="D32" s="106" t="s">
        <v>60</v>
      </c>
      <c r="E32" s="18">
        <v>132</v>
      </c>
      <c r="F32" s="107">
        <f t="shared" si="5"/>
        <v>73.666666666666671</v>
      </c>
      <c r="G32" s="107">
        <f t="shared" si="3"/>
        <v>58.333333333333329</v>
      </c>
      <c r="H32" s="107">
        <f t="shared" si="6"/>
        <v>40.885212839495104</v>
      </c>
      <c r="I32" s="107">
        <f t="shared" si="4"/>
        <v>80.135017165410403</v>
      </c>
      <c r="J32" s="18">
        <f t="shared" si="7"/>
        <v>1.96</v>
      </c>
      <c r="K32" s="107">
        <f t="shared" si="0"/>
        <v>80.135017165410403</v>
      </c>
      <c r="L32" s="109">
        <f t="shared" si="1"/>
        <v>153.80168383207706</v>
      </c>
      <c r="M32" s="110">
        <f t="shared" si="2"/>
        <v>212.1350171654104</v>
      </c>
    </row>
    <row r="33" spans="2:13" x14ac:dyDescent="0.25">
      <c r="B33" s="177">
        <v>2019</v>
      </c>
      <c r="C33" s="460" t="s">
        <v>58</v>
      </c>
      <c r="D33" s="106" t="s">
        <v>61</v>
      </c>
      <c r="E33" s="18">
        <v>22</v>
      </c>
      <c r="F33" s="107">
        <f t="shared" si="5"/>
        <v>73.666666666666671</v>
      </c>
      <c r="G33" s="107">
        <f t="shared" si="3"/>
        <v>-51.666666666666671</v>
      </c>
      <c r="H33" s="107">
        <f t="shared" si="6"/>
        <v>40.885212839495104</v>
      </c>
      <c r="I33" s="107">
        <f t="shared" si="4"/>
        <v>80.135017165410403</v>
      </c>
      <c r="J33" s="18">
        <f t="shared" si="7"/>
        <v>1.96</v>
      </c>
      <c r="K33" s="107">
        <f t="shared" si="0"/>
        <v>80.135017165410403</v>
      </c>
      <c r="L33" s="109">
        <f t="shared" si="1"/>
        <v>153.80168383207706</v>
      </c>
      <c r="M33" s="110">
        <f t="shared" si="2"/>
        <v>102.1350171654104</v>
      </c>
    </row>
    <row r="34" spans="2:13" x14ac:dyDescent="0.25">
      <c r="B34" s="177">
        <v>2019</v>
      </c>
      <c r="C34" s="460" t="s">
        <v>58</v>
      </c>
      <c r="D34" s="106" t="s">
        <v>62</v>
      </c>
      <c r="E34" s="18">
        <v>15</v>
      </c>
      <c r="F34" s="107">
        <f t="shared" si="5"/>
        <v>73.666666666666671</v>
      </c>
      <c r="G34" s="107">
        <f t="shared" si="3"/>
        <v>-58.666666666666671</v>
      </c>
      <c r="H34" s="107">
        <f t="shared" si="6"/>
        <v>40.885212839495104</v>
      </c>
      <c r="I34" s="107">
        <f t="shared" si="4"/>
        <v>80.135017165410403</v>
      </c>
      <c r="J34" s="18">
        <f t="shared" si="7"/>
        <v>1.96</v>
      </c>
      <c r="K34" s="107">
        <f t="shared" si="0"/>
        <v>80.135017165410403</v>
      </c>
      <c r="L34" s="109">
        <f t="shared" si="1"/>
        <v>153.80168383207706</v>
      </c>
      <c r="M34" s="110">
        <f t="shared" si="2"/>
        <v>95.135017165410403</v>
      </c>
    </row>
    <row r="35" spans="2:13" x14ac:dyDescent="0.25">
      <c r="B35" s="177">
        <v>2019</v>
      </c>
      <c r="C35" s="460" t="s">
        <v>58</v>
      </c>
      <c r="D35" s="106" t="s">
        <v>63</v>
      </c>
      <c r="E35" s="18">
        <v>17</v>
      </c>
      <c r="F35" s="107">
        <f t="shared" si="5"/>
        <v>73.666666666666671</v>
      </c>
      <c r="G35" s="107">
        <f t="shared" si="3"/>
        <v>-56.666666666666671</v>
      </c>
      <c r="H35" s="107">
        <f t="shared" si="6"/>
        <v>40.885212839495104</v>
      </c>
      <c r="I35" s="107">
        <f t="shared" si="4"/>
        <v>80.135017165410403</v>
      </c>
      <c r="J35" s="18">
        <f t="shared" si="7"/>
        <v>1.96</v>
      </c>
      <c r="K35" s="107">
        <f t="shared" si="0"/>
        <v>80.135017165410403</v>
      </c>
      <c r="L35" s="109">
        <f t="shared" si="1"/>
        <v>153.80168383207706</v>
      </c>
      <c r="M35" s="110">
        <f t="shared" si="2"/>
        <v>97.135017165410403</v>
      </c>
    </row>
    <row r="36" spans="2:13" x14ac:dyDescent="0.25">
      <c r="B36" s="177">
        <v>2019</v>
      </c>
      <c r="C36" s="460" t="s">
        <v>58</v>
      </c>
      <c r="D36" s="106" t="s">
        <v>64</v>
      </c>
      <c r="E36" s="18">
        <v>11</v>
      </c>
      <c r="F36" s="107">
        <f t="shared" si="5"/>
        <v>73.666666666666671</v>
      </c>
      <c r="G36" s="107">
        <f t="shared" si="3"/>
        <v>-62.666666666666671</v>
      </c>
      <c r="H36" s="107">
        <f t="shared" si="6"/>
        <v>40.885212839495104</v>
      </c>
      <c r="I36" s="107">
        <f t="shared" si="4"/>
        <v>80.135017165410403</v>
      </c>
      <c r="J36" s="18">
        <f t="shared" si="7"/>
        <v>1.96</v>
      </c>
      <c r="K36" s="107">
        <f t="shared" si="0"/>
        <v>80.135017165410403</v>
      </c>
      <c r="L36" s="109">
        <f t="shared" si="1"/>
        <v>153.80168383207706</v>
      </c>
      <c r="M36" s="110">
        <f t="shared" si="2"/>
        <v>91.135017165410403</v>
      </c>
    </row>
    <row r="37" spans="2:13" x14ac:dyDescent="0.25">
      <c r="B37" s="177">
        <v>2019</v>
      </c>
      <c r="C37" s="460" t="s">
        <v>65</v>
      </c>
      <c r="D37" s="106" t="s">
        <v>66</v>
      </c>
      <c r="E37" s="18">
        <v>115</v>
      </c>
      <c r="F37" s="107">
        <f t="shared" si="5"/>
        <v>73.666666666666671</v>
      </c>
      <c r="G37" s="107">
        <f t="shared" si="3"/>
        <v>41.333333333333329</v>
      </c>
      <c r="H37" s="107">
        <f t="shared" si="6"/>
        <v>40.885212839495104</v>
      </c>
      <c r="I37" s="107">
        <f t="shared" si="4"/>
        <v>80.135017165410403</v>
      </c>
      <c r="J37" s="18">
        <f t="shared" si="7"/>
        <v>1.96</v>
      </c>
      <c r="K37" s="107">
        <f t="shared" si="0"/>
        <v>80.135017165410403</v>
      </c>
      <c r="L37" s="109">
        <f t="shared" si="1"/>
        <v>153.80168383207706</v>
      </c>
      <c r="M37" s="110">
        <f t="shared" si="2"/>
        <v>195.1350171654104</v>
      </c>
    </row>
    <row r="38" spans="2:13" x14ac:dyDescent="0.25">
      <c r="B38" s="177">
        <v>2019</v>
      </c>
      <c r="C38" s="460" t="s">
        <v>65</v>
      </c>
      <c r="D38" s="106" t="s">
        <v>67</v>
      </c>
      <c r="E38" s="18">
        <v>32</v>
      </c>
      <c r="F38" s="107">
        <f t="shared" si="5"/>
        <v>73.666666666666671</v>
      </c>
      <c r="G38" s="107">
        <f t="shared" si="3"/>
        <v>-41.666666666666671</v>
      </c>
      <c r="H38" s="107">
        <f t="shared" si="6"/>
        <v>40.885212839495104</v>
      </c>
      <c r="I38" s="107">
        <f t="shared" si="4"/>
        <v>80.135017165410403</v>
      </c>
      <c r="J38" s="18">
        <f t="shared" si="7"/>
        <v>1.96</v>
      </c>
      <c r="K38" s="107">
        <f t="shared" si="0"/>
        <v>80.135017165410403</v>
      </c>
      <c r="L38" s="109">
        <f t="shared" si="1"/>
        <v>153.80168383207706</v>
      </c>
      <c r="M38" s="110">
        <f t="shared" si="2"/>
        <v>112.1350171654104</v>
      </c>
    </row>
    <row r="39" spans="2:13" x14ac:dyDescent="0.25">
      <c r="B39" s="177">
        <v>2019</v>
      </c>
      <c r="C39" s="460" t="s">
        <v>65</v>
      </c>
      <c r="D39" s="106" t="s">
        <v>68</v>
      </c>
      <c r="E39" s="18">
        <v>13</v>
      </c>
      <c r="F39" s="107">
        <f t="shared" si="5"/>
        <v>73.666666666666671</v>
      </c>
      <c r="G39" s="107">
        <f t="shared" si="3"/>
        <v>-60.666666666666671</v>
      </c>
      <c r="H39" s="107">
        <f t="shared" si="6"/>
        <v>40.885212839495104</v>
      </c>
      <c r="I39" s="107">
        <f t="shared" si="4"/>
        <v>80.135017165410403</v>
      </c>
      <c r="J39" s="18">
        <f t="shared" si="7"/>
        <v>1.96</v>
      </c>
      <c r="K39" s="107">
        <f t="shared" si="0"/>
        <v>80.135017165410403</v>
      </c>
      <c r="L39" s="109">
        <f t="shared" si="1"/>
        <v>153.80168383207706</v>
      </c>
      <c r="M39" s="110">
        <f t="shared" si="2"/>
        <v>93.135017165410403</v>
      </c>
    </row>
    <row r="40" spans="2:13" x14ac:dyDescent="0.25">
      <c r="B40" s="177">
        <v>2019</v>
      </c>
      <c r="C40" s="460" t="s">
        <v>65</v>
      </c>
      <c r="D40" s="106" t="s">
        <v>69</v>
      </c>
      <c r="E40" s="18">
        <v>27</v>
      </c>
      <c r="F40" s="107">
        <f t="shared" si="5"/>
        <v>73.666666666666671</v>
      </c>
      <c r="G40" s="107">
        <f t="shared" si="3"/>
        <v>-46.666666666666671</v>
      </c>
      <c r="H40" s="107">
        <f t="shared" si="6"/>
        <v>40.885212839495104</v>
      </c>
      <c r="I40" s="107">
        <f t="shared" si="4"/>
        <v>80.135017165410403</v>
      </c>
      <c r="J40" s="18">
        <f t="shared" si="7"/>
        <v>1.96</v>
      </c>
      <c r="K40" s="107">
        <f t="shared" si="0"/>
        <v>80.135017165410403</v>
      </c>
      <c r="L40" s="109">
        <f t="shared" si="1"/>
        <v>153.80168383207706</v>
      </c>
      <c r="M40" s="110">
        <f t="shared" si="2"/>
        <v>107.1350171654104</v>
      </c>
    </row>
    <row r="41" spans="2:13" x14ac:dyDescent="0.25">
      <c r="B41" s="177">
        <v>2019</v>
      </c>
      <c r="C41" s="460" t="s">
        <v>65</v>
      </c>
      <c r="D41" s="106" t="s">
        <v>70</v>
      </c>
      <c r="E41" s="18">
        <v>16</v>
      </c>
      <c r="F41" s="107">
        <f t="shared" si="5"/>
        <v>73.666666666666671</v>
      </c>
      <c r="G41" s="107">
        <f t="shared" si="3"/>
        <v>-57.666666666666671</v>
      </c>
      <c r="H41" s="107">
        <f t="shared" si="6"/>
        <v>40.885212839495104</v>
      </c>
      <c r="I41" s="107">
        <f t="shared" si="4"/>
        <v>80.135017165410403</v>
      </c>
      <c r="J41" s="18">
        <f t="shared" si="7"/>
        <v>1.96</v>
      </c>
      <c r="K41" s="107">
        <f t="shared" si="0"/>
        <v>80.135017165410403</v>
      </c>
      <c r="L41" s="109">
        <f t="shared" si="1"/>
        <v>153.80168383207706</v>
      </c>
      <c r="M41" s="110">
        <f t="shared" si="2"/>
        <v>96.135017165410403</v>
      </c>
    </row>
    <row r="42" spans="2:13" x14ac:dyDescent="0.25">
      <c r="B42" s="177">
        <v>2019</v>
      </c>
      <c r="C42" s="460" t="s">
        <v>65</v>
      </c>
      <c r="D42" s="106" t="s">
        <v>71</v>
      </c>
      <c r="E42" s="18">
        <v>20</v>
      </c>
      <c r="F42" s="107">
        <f t="shared" si="5"/>
        <v>73.666666666666671</v>
      </c>
      <c r="G42" s="107">
        <f t="shared" si="3"/>
        <v>-53.666666666666671</v>
      </c>
      <c r="H42" s="107">
        <f t="shared" si="6"/>
        <v>40.885212839495104</v>
      </c>
      <c r="I42" s="107">
        <f t="shared" si="4"/>
        <v>80.135017165410403</v>
      </c>
      <c r="J42" s="18">
        <f t="shared" si="7"/>
        <v>1.96</v>
      </c>
      <c r="K42" s="107">
        <f t="shared" si="0"/>
        <v>80.135017165410403</v>
      </c>
      <c r="L42" s="109">
        <f t="shared" si="1"/>
        <v>153.80168383207706</v>
      </c>
      <c r="M42" s="110">
        <f t="shared" si="2"/>
        <v>100.1350171654104</v>
      </c>
    </row>
    <row r="43" spans="2:13" x14ac:dyDescent="0.25">
      <c r="B43" s="457">
        <v>2020</v>
      </c>
      <c r="C43" s="460" t="s">
        <v>51</v>
      </c>
      <c r="D43" s="106" t="s">
        <v>52</v>
      </c>
      <c r="E43" s="18">
        <v>19</v>
      </c>
      <c r="F43" s="107">
        <f t="shared" si="5"/>
        <v>73.666666666666671</v>
      </c>
      <c r="G43" s="107">
        <f t="shared" si="3"/>
        <v>-54.666666666666671</v>
      </c>
      <c r="H43" s="107">
        <f t="shared" si="6"/>
        <v>40.885212839495104</v>
      </c>
      <c r="I43" s="107">
        <f t="shared" si="4"/>
        <v>80.135017165410403</v>
      </c>
      <c r="J43" s="18">
        <f t="shared" si="7"/>
        <v>1.96</v>
      </c>
      <c r="K43" s="107">
        <f t="shared" si="0"/>
        <v>80.135017165410403</v>
      </c>
      <c r="L43" s="109">
        <f t="shared" si="1"/>
        <v>153.80168383207706</v>
      </c>
      <c r="M43" s="110">
        <f t="shared" si="2"/>
        <v>99.135017165410403</v>
      </c>
    </row>
    <row r="44" spans="2:13" x14ac:dyDescent="0.25">
      <c r="B44" s="457">
        <v>2020</v>
      </c>
      <c r="C44" s="460" t="s">
        <v>51</v>
      </c>
      <c r="D44" s="106" t="s">
        <v>53</v>
      </c>
      <c r="E44" s="18">
        <v>114</v>
      </c>
      <c r="F44" s="107">
        <f t="shared" si="5"/>
        <v>73.666666666666671</v>
      </c>
      <c r="G44" s="107">
        <f t="shared" si="3"/>
        <v>40.333333333333329</v>
      </c>
      <c r="H44" s="107">
        <f t="shared" si="6"/>
        <v>40.885212839495104</v>
      </c>
      <c r="I44" s="107">
        <f t="shared" si="4"/>
        <v>80.135017165410403</v>
      </c>
      <c r="J44" s="18">
        <f t="shared" si="7"/>
        <v>1.96</v>
      </c>
      <c r="K44" s="107">
        <f t="shared" si="0"/>
        <v>80.135017165410403</v>
      </c>
      <c r="L44" s="109">
        <f t="shared" si="1"/>
        <v>153.80168383207706</v>
      </c>
      <c r="M44" s="110">
        <f t="shared" si="2"/>
        <v>194.1350171654104</v>
      </c>
    </row>
    <row r="45" spans="2:13" x14ac:dyDescent="0.25">
      <c r="B45" s="457">
        <v>2020</v>
      </c>
      <c r="C45" s="460" t="s">
        <v>51</v>
      </c>
      <c r="D45" s="106" t="s">
        <v>54</v>
      </c>
      <c r="E45" s="18">
        <v>28</v>
      </c>
      <c r="F45" s="107">
        <f t="shared" si="5"/>
        <v>73.666666666666671</v>
      </c>
      <c r="G45" s="107">
        <f t="shared" si="3"/>
        <v>-45.666666666666671</v>
      </c>
      <c r="H45" s="107">
        <f t="shared" si="6"/>
        <v>40.885212839495104</v>
      </c>
      <c r="I45" s="107">
        <f t="shared" si="4"/>
        <v>80.135017165410403</v>
      </c>
      <c r="J45" s="18">
        <f t="shared" si="7"/>
        <v>1.96</v>
      </c>
      <c r="K45" s="107">
        <f t="shared" si="0"/>
        <v>80.135017165410403</v>
      </c>
      <c r="L45" s="109">
        <f t="shared" si="1"/>
        <v>153.80168383207706</v>
      </c>
      <c r="M45" s="110">
        <f t="shared" si="2"/>
        <v>108.1350171654104</v>
      </c>
    </row>
    <row r="46" spans="2:13" x14ac:dyDescent="0.25">
      <c r="B46" s="457">
        <v>2020</v>
      </c>
      <c r="C46" s="460" t="s">
        <v>51</v>
      </c>
      <c r="D46" s="106" t="s">
        <v>55</v>
      </c>
      <c r="E46" s="18">
        <v>11</v>
      </c>
      <c r="F46" s="107">
        <f t="shared" si="5"/>
        <v>73.666666666666671</v>
      </c>
      <c r="G46" s="107">
        <f t="shared" si="3"/>
        <v>-62.666666666666671</v>
      </c>
      <c r="H46" s="107">
        <f t="shared" si="6"/>
        <v>40.885212839495104</v>
      </c>
      <c r="I46" s="107">
        <f t="shared" si="4"/>
        <v>80.135017165410403</v>
      </c>
      <c r="J46" s="18">
        <f t="shared" si="7"/>
        <v>1.96</v>
      </c>
      <c r="K46" s="107">
        <f t="shared" si="0"/>
        <v>80.135017165410403</v>
      </c>
      <c r="L46" s="109">
        <f t="shared" si="1"/>
        <v>153.80168383207706</v>
      </c>
      <c r="M46" s="110">
        <f t="shared" si="2"/>
        <v>91.135017165410403</v>
      </c>
    </row>
    <row r="47" spans="2:13" x14ac:dyDescent="0.25">
      <c r="B47" s="457">
        <v>2020</v>
      </c>
      <c r="C47" s="460" t="s">
        <v>51</v>
      </c>
      <c r="D47" s="106" t="s">
        <v>56</v>
      </c>
      <c r="E47" s="18">
        <v>5</v>
      </c>
      <c r="F47" s="107">
        <f t="shared" si="5"/>
        <v>73.666666666666671</v>
      </c>
      <c r="G47" s="107">
        <f t="shared" si="3"/>
        <v>-68.666666666666671</v>
      </c>
      <c r="H47" s="107">
        <f t="shared" si="6"/>
        <v>40.885212839495104</v>
      </c>
      <c r="I47" s="107">
        <f t="shared" si="4"/>
        <v>80.135017165410403</v>
      </c>
      <c r="J47" s="18">
        <f t="shared" si="7"/>
        <v>1.96</v>
      </c>
      <c r="K47" s="107">
        <f t="shared" si="0"/>
        <v>80.135017165410403</v>
      </c>
      <c r="L47" s="109">
        <f t="shared" si="1"/>
        <v>153.80168383207706</v>
      </c>
      <c r="M47" s="110">
        <f t="shared" si="2"/>
        <v>85.135017165410403</v>
      </c>
    </row>
    <row r="48" spans="2:13" x14ac:dyDescent="0.25">
      <c r="B48" s="457">
        <v>2020</v>
      </c>
      <c r="C48" s="460" t="s">
        <v>51</v>
      </c>
      <c r="D48" s="106" t="s">
        <v>57</v>
      </c>
      <c r="E48" s="18">
        <v>12</v>
      </c>
      <c r="F48" s="107">
        <f t="shared" si="5"/>
        <v>73.666666666666671</v>
      </c>
      <c r="G48" s="107">
        <f t="shared" si="3"/>
        <v>-61.666666666666671</v>
      </c>
      <c r="H48" s="107">
        <f t="shared" si="6"/>
        <v>40.885212839495104</v>
      </c>
      <c r="I48" s="107">
        <f t="shared" si="4"/>
        <v>80.135017165410403</v>
      </c>
      <c r="J48" s="18">
        <f t="shared" si="7"/>
        <v>1.96</v>
      </c>
      <c r="K48" s="107">
        <f t="shared" si="0"/>
        <v>80.135017165410403</v>
      </c>
      <c r="L48" s="109">
        <f t="shared" si="1"/>
        <v>153.80168383207706</v>
      </c>
      <c r="M48" s="110">
        <f t="shared" si="2"/>
        <v>92.135017165410403</v>
      </c>
    </row>
    <row r="49" spans="2:13" x14ac:dyDescent="0.25">
      <c r="B49" s="457">
        <v>2020</v>
      </c>
      <c r="C49" s="460" t="s">
        <v>58</v>
      </c>
      <c r="D49" s="106" t="s">
        <v>59</v>
      </c>
      <c r="E49" s="18">
        <v>47</v>
      </c>
      <c r="F49" s="107">
        <f t="shared" si="5"/>
        <v>73.666666666666671</v>
      </c>
      <c r="G49" s="107">
        <f t="shared" si="3"/>
        <v>-26.666666666666671</v>
      </c>
      <c r="H49" s="107">
        <f t="shared" si="6"/>
        <v>40.885212839495104</v>
      </c>
      <c r="I49" s="107">
        <f t="shared" si="4"/>
        <v>80.135017165410403</v>
      </c>
      <c r="J49" s="18">
        <f t="shared" si="7"/>
        <v>1.96</v>
      </c>
      <c r="K49" s="107">
        <f t="shared" si="0"/>
        <v>80.135017165410403</v>
      </c>
      <c r="L49" s="109">
        <f t="shared" si="1"/>
        <v>153.80168383207706</v>
      </c>
      <c r="M49" s="110">
        <f t="shared" si="2"/>
        <v>127.1350171654104</v>
      </c>
    </row>
    <row r="50" spans="2:13" x14ac:dyDescent="0.25">
      <c r="B50" s="457">
        <v>2020</v>
      </c>
      <c r="C50" s="460" t="s">
        <v>58</v>
      </c>
      <c r="D50" s="106" t="s">
        <v>60</v>
      </c>
      <c r="E50" s="18">
        <v>104</v>
      </c>
      <c r="F50" s="107">
        <f t="shared" si="5"/>
        <v>73.666666666666671</v>
      </c>
      <c r="G50" s="107">
        <f t="shared" si="3"/>
        <v>30.333333333333329</v>
      </c>
      <c r="H50" s="107">
        <f t="shared" si="6"/>
        <v>40.885212839495104</v>
      </c>
      <c r="I50" s="107">
        <f t="shared" si="4"/>
        <v>80.135017165410403</v>
      </c>
      <c r="J50" s="18">
        <f t="shared" si="7"/>
        <v>1.96</v>
      </c>
      <c r="K50" s="107">
        <f t="shared" si="0"/>
        <v>80.135017165410403</v>
      </c>
      <c r="L50" s="109">
        <f t="shared" si="1"/>
        <v>153.80168383207706</v>
      </c>
      <c r="M50" s="110">
        <f t="shared" si="2"/>
        <v>184.1350171654104</v>
      </c>
    </row>
    <row r="51" spans="2:13" x14ac:dyDescent="0.25">
      <c r="B51" s="457">
        <v>2020</v>
      </c>
      <c r="C51" s="460" t="s">
        <v>58</v>
      </c>
      <c r="D51" s="106" t="s">
        <v>61</v>
      </c>
      <c r="E51" s="18">
        <v>14</v>
      </c>
      <c r="F51" s="107">
        <f t="shared" si="5"/>
        <v>73.666666666666671</v>
      </c>
      <c r="G51" s="107">
        <f t="shared" si="3"/>
        <v>-59.666666666666671</v>
      </c>
      <c r="H51" s="107">
        <f t="shared" si="6"/>
        <v>40.885212839495104</v>
      </c>
      <c r="I51" s="107">
        <f t="shared" si="4"/>
        <v>80.135017165410403</v>
      </c>
      <c r="J51" s="18">
        <f t="shared" si="7"/>
        <v>1.96</v>
      </c>
      <c r="K51" s="107">
        <f t="shared" si="0"/>
        <v>80.135017165410403</v>
      </c>
      <c r="L51" s="109">
        <f t="shared" si="1"/>
        <v>153.80168383207706</v>
      </c>
      <c r="M51" s="110">
        <f t="shared" si="2"/>
        <v>94.135017165410403</v>
      </c>
    </row>
    <row r="52" spans="2:13" x14ac:dyDescent="0.25">
      <c r="B52" s="457">
        <v>2020</v>
      </c>
      <c r="C52" s="460" t="s">
        <v>58</v>
      </c>
      <c r="D52" s="106" t="s">
        <v>62</v>
      </c>
      <c r="E52" s="18">
        <v>47</v>
      </c>
      <c r="F52" s="107">
        <f t="shared" si="5"/>
        <v>73.666666666666671</v>
      </c>
      <c r="G52" s="107">
        <f t="shared" si="3"/>
        <v>-26.666666666666671</v>
      </c>
      <c r="H52" s="107">
        <f t="shared" si="6"/>
        <v>40.885212839495104</v>
      </c>
      <c r="I52" s="107">
        <f t="shared" si="4"/>
        <v>80.135017165410403</v>
      </c>
      <c r="J52" s="18">
        <f t="shared" si="7"/>
        <v>1.96</v>
      </c>
      <c r="K52" s="107">
        <f t="shared" si="0"/>
        <v>80.135017165410403</v>
      </c>
      <c r="L52" s="109">
        <f t="shared" si="1"/>
        <v>153.80168383207706</v>
      </c>
      <c r="M52" s="110">
        <f t="shared" si="2"/>
        <v>127.1350171654104</v>
      </c>
    </row>
    <row r="53" spans="2:13" x14ac:dyDescent="0.25">
      <c r="B53" s="457">
        <v>2020</v>
      </c>
      <c r="C53" s="460" t="s">
        <v>58</v>
      </c>
      <c r="D53" s="106" t="s">
        <v>63</v>
      </c>
      <c r="E53" s="18">
        <v>8</v>
      </c>
      <c r="F53" s="107">
        <f t="shared" si="5"/>
        <v>73.666666666666671</v>
      </c>
      <c r="G53" s="107">
        <f t="shared" si="3"/>
        <v>-65.666666666666671</v>
      </c>
      <c r="H53" s="107">
        <f t="shared" si="6"/>
        <v>40.885212839495104</v>
      </c>
      <c r="I53" s="107">
        <f t="shared" si="4"/>
        <v>80.135017165410403</v>
      </c>
      <c r="J53" s="18">
        <f t="shared" si="7"/>
        <v>1.96</v>
      </c>
      <c r="K53" s="107">
        <f t="shared" si="0"/>
        <v>80.135017165410403</v>
      </c>
      <c r="L53" s="109">
        <f t="shared" si="1"/>
        <v>153.80168383207706</v>
      </c>
      <c r="M53" s="110">
        <f t="shared" si="2"/>
        <v>88.135017165410403</v>
      </c>
    </row>
    <row r="54" spans="2:13" x14ac:dyDescent="0.25">
      <c r="B54" s="457">
        <v>2020</v>
      </c>
      <c r="C54" s="460" t="s">
        <v>58</v>
      </c>
      <c r="D54" s="106" t="s">
        <v>64</v>
      </c>
      <c r="E54" s="18">
        <v>9</v>
      </c>
      <c r="F54" s="107">
        <f t="shared" si="5"/>
        <v>73.666666666666671</v>
      </c>
      <c r="G54" s="107">
        <f t="shared" si="3"/>
        <v>-64.666666666666671</v>
      </c>
      <c r="H54" s="107">
        <f t="shared" si="6"/>
        <v>40.885212839495104</v>
      </c>
      <c r="I54" s="107">
        <f t="shared" si="4"/>
        <v>80.135017165410403</v>
      </c>
      <c r="J54" s="18">
        <f t="shared" si="7"/>
        <v>1.96</v>
      </c>
      <c r="K54" s="107">
        <f t="shared" si="0"/>
        <v>80.135017165410403</v>
      </c>
      <c r="L54" s="109">
        <f t="shared" si="1"/>
        <v>153.80168383207706</v>
      </c>
      <c r="M54" s="110">
        <f t="shared" si="2"/>
        <v>89.135017165410403</v>
      </c>
    </row>
    <row r="55" spans="2:13" x14ac:dyDescent="0.25">
      <c r="B55" s="457">
        <v>2020</v>
      </c>
      <c r="C55" s="460" t="s">
        <v>65</v>
      </c>
      <c r="D55" s="106" t="s">
        <v>66</v>
      </c>
      <c r="E55" s="18">
        <v>85</v>
      </c>
      <c r="F55" s="107">
        <f t="shared" si="5"/>
        <v>73.666666666666671</v>
      </c>
      <c r="G55" s="107">
        <f t="shared" si="3"/>
        <v>11.333333333333329</v>
      </c>
      <c r="H55" s="107">
        <f t="shared" si="6"/>
        <v>40.885212839495104</v>
      </c>
      <c r="I55" s="107">
        <f t="shared" si="4"/>
        <v>80.135017165410403</v>
      </c>
      <c r="J55" s="18">
        <f t="shared" si="7"/>
        <v>1.96</v>
      </c>
      <c r="K55" s="107">
        <f t="shared" si="0"/>
        <v>80.135017165410403</v>
      </c>
      <c r="L55" s="109">
        <f t="shared" si="1"/>
        <v>153.80168383207706</v>
      </c>
      <c r="M55" s="110">
        <f t="shared" si="2"/>
        <v>165.1350171654104</v>
      </c>
    </row>
    <row r="56" spans="2:13" x14ac:dyDescent="0.25">
      <c r="B56" s="457">
        <v>2020</v>
      </c>
      <c r="C56" s="460" t="s">
        <v>65</v>
      </c>
      <c r="D56" s="106" t="s">
        <v>67</v>
      </c>
      <c r="E56" s="47">
        <v>51</v>
      </c>
      <c r="F56" s="107">
        <f t="shared" si="5"/>
        <v>73.666666666666671</v>
      </c>
      <c r="G56" s="107">
        <f t="shared" si="3"/>
        <v>-22.666666666666671</v>
      </c>
      <c r="H56" s="107">
        <f t="shared" si="6"/>
        <v>40.885212839495104</v>
      </c>
      <c r="I56" s="107">
        <f t="shared" si="4"/>
        <v>80.135017165410403</v>
      </c>
      <c r="J56" s="18">
        <f t="shared" si="7"/>
        <v>1.96</v>
      </c>
      <c r="K56" s="107">
        <f t="shared" si="0"/>
        <v>80.135017165410403</v>
      </c>
      <c r="L56" s="109">
        <f t="shared" si="1"/>
        <v>153.80168383207706</v>
      </c>
      <c r="M56" s="110">
        <f t="shared" si="2"/>
        <v>131.1350171654104</v>
      </c>
    </row>
    <row r="57" spans="2:13" x14ac:dyDescent="0.25">
      <c r="B57" s="457">
        <v>2020</v>
      </c>
      <c r="C57" s="460" t="s">
        <v>65</v>
      </c>
      <c r="D57" s="106" t="s">
        <v>68</v>
      </c>
      <c r="E57" s="111">
        <v>13</v>
      </c>
      <c r="F57" s="107">
        <f t="shared" si="5"/>
        <v>73.666666666666671</v>
      </c>
      <c r="G57" s="107">
        <f t="shared" si="3"/>
        <v>-60.666666666666671</v>
      </c>
      <c r="H57" s="107">
        <f t="shared" si="6"/>
        <v>40.885212839495104</v>
      </c>
      <c r="I57" s="107">
        <f t="shared" si="4"/>
        <v>80.135017165410403</v>
      </c>
      <c r="J57" s="18">
        <f t="shared" si="7"/>
        <v>1.96</v>
      </c>
      <c r="K57" s="107">
        <f t="shared" si="0"/>
        <v>80.135017165410403</v>
      </c>
      <c r="L57" s="109">
        <f t="shared" si="1"/>
        <v>153.80168383207706</v>
      </c>
      <c r="M57" s="110">
        <f t="shared" si="2"/>
        <v>93.135017165410403</v>
      </c>
    </row>
    <row r="58" spans="2:13" x14ac:dyDescent="0.25">
      <c r="B58" s="457">
        <v>2020</v>
      </c>
      <c r="C58" s="460" t="s">
        <v>65</v>
      </c>
      <c r="D58" s="106" t="s">
        <v>69</v>
      </c>
      <c r="E58" s="111">
        <v>19</v>
      </c>
      <c r="F58" s="107">
        <f t="shared" si="5"/>
        <v>73.666666666666671</v>
      </c>
      <c r="G58" s="107">
        <f t="shared" si="3"/>
        <v>-54.666666666666671</v>
      </c>
      <c r="H58" s="107">
        <f t="shared" si="6"/>
        <v>40.885212839495104</v>
      </c>
      <c r="I58" s="107">
        <f t="shared" si="4"/>
        <v>80.135017165410403</v>
      </c>
      <c r="J58" s="18">
        <f t="shared" si="7"/>
        <v>1.96</v>
      </c>
      <c r="K58" s="107">
        <f t="shared" si="0"/>
        <v>80.135017165410403</v>
      </c>
      <c r="L58" s="109">
        <f t="shared" si="1"/>
        <v>153.80168383207706</v>
      </c>
      <c r="M58" s="110">
        <f t="shared" si="2"/>
        <v>99.135017165410403</v>
      </c>
    </row>
    <row r="59" spans="2:13" x14ac:dyDescent="0.25">
      <c r="B59" s="457">
        <v>2020</v>
      </c>
      <c r="C59" s="460" t="s">
        <v>65</v>
      </c>
      <c r="D59" s="106" t="s">
        <v>70</v>
      </c>
      <c r="E59" s="111">
        <v>4</v>
      </c>
      <c r="F59" s="107">
        <f t="shared" si="5"/>
        <v>73.666666666666671</v>
      </c>
      <c r="G59" s="107">
        <f t="shared" si="3"/>
        <v>-69.666666666666671</v>
      </c>
      <c r="H59" s="107">
        <f t="shared" si="6"/>
        <v>40.885212839495104</v>
      </c>
      <c r="I59" s="107">
        <f t="shared" si="4"/>
        <v>80.135017165410403</v>
      </c>
      <c r="J59" s="18">
        <f t="shared" si="7"/>
        <v>1.96</v>
      </c>
      <c r="K59" s="107">
        <f t="shared" si="0"/>
        <v>80.135017165410403</v>
      </c>
      <c r="L59" s="109">
        <f t="shared" si="1"/>
        <v>153.80168383207706</v>
      </c>
      <c r="M59" s="110">
        <f t="shared" si="2"/>
        <v>84.135017165410403</v>
      </c>
    </row>
    <row r="60" spans="2:13" ht="15.75" thickBot="1" x14ac:dyDescent="0.3">
      <c r="B60" s="458">
        <v>2020</v>
      </c>
      <c r="C60" s="171" t="s">
        <v>65</v>
      </c>
      <c r="D60" s="114" t="s">
        <v>71</v>
      </c>
      <c r="E60" s="115">
        <v>9</v>
      </c>
      <c r="F60" s="116">
        <f t="shared" si="5"/>
        <v>73.666666666666671</v>
      </c>
      <c r="G60" s="116">
        <f t="shared" si="3"/>
        <v>-64.666666666666671</v>
      </c>
      <c r="H60" s="116">
        <f t="shared" si="6"/>
        <v>40.885212839495104</v>
      </c>
      <c r="I60" s="116">
        <f t="shared" si="4"/>
        <v>80.135017165410403</v>
      </c>
      <c r="J60" s="49">
        <f t="shared" si="7"/>
        <v>1.96</v>
      </c>
      <c r="K60" s="116">
        <f t="shared" si="0"/>
        <v>80.135017165410403</v>
      </c>
      <c r="L60" s="118">
        <f t="shared" si="1"/>
        <v>153.80168383207706</v>
      </c>
      <c r="M60" s="119">
        <f t="shared" si="2"/>
        <v>89.135017165410403</v>
      </c>
    </row>
  </sheetData>
  <mergeCells count="14">
    <mergeCell ref="J5:J6"/>
    <mergeCell ref="K5:K6"/>
    <mergeCell ref="L5:L6"/>
    <mergeCell ref="M5:M6"/>
    <mergeCell ref="B3:M3"/>
    <mergeCell ref="B4:M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1"/>
  <sheetViews>
    <sheetView workbookViewId="0">
      <selection activeCell="G8" sqref="G8"/>
    </sheetView>
  </sheetViews>
  <sheetFormatPr baseColWidth="10" defaultRowHeight="15" x14ac:dyDescent="0.25"/>
  <cols>
    <col min="3" max="3" width="12.42578125" customWidth="1"/>
    <col min="4" max="4" width="39.28515625" customWidth="1"/>
    <col min="5" max="5" width="9.42578125" customWidth="1"/>
    <col min="6" max="6" width="10.85546875" customWidth="1"/>
    <col min="7" max="7" width="9.85546875" customWidth="1"/>
  </cols>
  <sheetData>
    <row r="3" spans="2:11" ht="15.75" thickBot="1" x14ac:dyDescent="0.3"/>
    <row r="4" spans="2:11" ht="15" customHeight="1" x14ac:dyDescent="0.25">
      <c r="B4" s="333" t="s">
        <v>82</v>
      </c>
      <c r="C4" s="334"/>
      <c r="D4" s="334"/>
      <c r="E4" s="334"/>
      <c r="F4" s="334"/>
      <c r="G4" s="334"/>
      <c r="H4" s="334"/>
      <c r="I4" s="334"/>
      <c r="J4" s="334"/>
      <c r="K4" s="335"/>
    </row>
    <row r="5" spans="2:11" ht="15.75" thickBot="1" x14ac:dyDescent="0.3">
      <c r="B5" s="336"/>
      <c r="C5" s="337"/>
      <c r="D5" s="337"/>
      <c r="E5" s="337"/>
      <c r="F5" s="337"/>
      <c r="G5" s="337"/>
      <c r="H5" s="337"/>
      <c r="I5" s="337"/>
      <c r="J5" s="337"/>
      <c r="K5" s="338"/>
    </row>
    <row r="6" spans="2:11" ht="15" customHeight="1" x14ac:dyDescent="0.25">
      <c r="B6" s="321" t="s">
        <v>78</v>
      </c>
      <c r="C6" s="321" t="s">
        <v>77</v>
      </c>
      <c r="D6" s="321" t="s">
        <v>76</v>
      </c>
      <c r="E6" s="321" t="s">
        <v>87</v>
      </c>
      <c r="F6" s="321" t="s">
        <v>74</v>
      </c>
      <c r="G6" s="321" t="s">
        <v>73</v>
      </c>
      <c r="H6" s="321" t="s">
        <v>79</v>
      </c>
      <c r="I6" s="321" t="s">
        <v>80</v>
      </c>
      <c r="J6" s="329" t="s">
        <v>81</v>
      </c>
      <c r="K6" s="331" t="s">
        <v>88</v>
      </c>
    </row>
    <row r="7" spans="2:11" ht="15.75" thickBot="1" x14ac:dyDescent="0.3">
      <c r="B7" s="322"/>
      <c r="C7" s="322"/>
      <c r="D7" s="322"/>
      <c r="E7" s="322"/>
      <c r="F7" s="322"/>
      <c r="G7" s="322"/>
      <c r="H7" s="322"/>
      <c r="I7" s="322"/>
      <c r="J7" s="330"/>
      <c r="K7" s="332"/>
    </row>
    <row r="8" spans="2:11" x14ac:dyDescent="0.25">
      <c r="B8" s="99">
        <v>2018</v>
      </c>
      <c r="C8" s="19" t="s">
        <v>84</v>
      </c>
      <c r="D8" s="100" t="s">
        <v>52</v>
      </c>
      <c r="E8" s="19">
        <v>69</v>
      </c>
      <c r="F8" s="101">
        <v>73.666666666666671</v>
      </c>
      <c r="G8" s="102">
        <v>0.95</v>
      </c>
      <c r="H8" s="101">
        <v>80.135017165410403</v>
      </c>
      <c r="I8" s="103">
        <v>153.801683832077</v>
      </c>
      <c r="J8" s="121">
        <v>149.1350171654104</v>
      </c>
      <c r="K8" s="104">
        <f>E8/12</f>
        <v>5.75</v>
      </c>
    </row>
    <row r="9" spans="2:11" x14ac:dyDescent="0.25">
      <c r="B9" s="105">
        <v>2018</v>
      </c>
      <c r="C9" s="18" t="s">
        <v>84</v>
      </c>
      <c r="D9" s="106" t="s">
        <v>53</v>
      </c>
      <c r="E9" s="18">
        <v>132</v>
      </c>
      <c r="F9" s="107">
        <v>73.666666666666671</v>
      </c>
      <c r="G9" s="108">
        <v>0.95</v>
      </c>
      <c r="H9" s="107">
        <v>80.135017165410403</v>
      </c>
      <c r="I9" s="109">
        <v>153.80168383207706</v>
      </c>
      <c r="J9" s="122">
        <v>212.1350171654104</v>
      </c>
      <c r="K9" s="110">
        <f t="shared" ref="K9:K61" si="0">E9/12</f>
        <v>11</v>
      </c>
    </row>
    <row r="10" spans="2:11" x14ac:dyDescent="0.25">
      <c r="B10" s="105">
        <v>2018</v>
      </c>
      <c r="C10" s="18" t="s">
        <v>84</v>
      </c>
      <c r="D10" s="106" t="s">
        <v>54</v>
      </c>
      <c r="E10" s="18">
        <v>20</v>
      </c>
      <c r="F10" s="107">
        <v>73.666666666666671</v>
      </c>
      <c r="G10" s="108">
        <v>0.95</v>
      </c>
      <c r="H10" s="107">
        <v>80.135017165410403</v>
      </c>
      <c r="I10" s="109">
        <v>153.80168383207706</v>
      </c>
      <c r="J10" s="122">
        <v>100.1350171654104</v>
      </c>
      <c r="K10" s="110">
        <f t="shared" si="0"/>
        <v>1.6666666666666667</v>
      </c>
    </row>
    <row r="11" spans="2:11" x14ac:dyDescent="0.25">
      <c r="B11" s="105">
        <v>2018</v>
      </c>
      <c r="C11" s="18" t="s">
        <v>84</v>
      </c>
      <c r="D11" s="106" t="s">
        <v>55</v>
      </c>
      <c r="E11" s="18">
        <v>15</v>
      </c>
      <c r="F11" s="107">
        <v>73.666666666666671</v>
      </c>
      <c r="G11" s="108">
        <v>0.95</v>
      </c>
      <c r="H11" s="107">
        <v>80.135017165410403</v>
      </c>
      <c r="I11" s="109">
        <v>153.80168383207706</v>
      </c>
      <c r="J11" s="122">
        <v>95.135017165410403</v>
      </c>
      <c r="K11" s="110">
        <f t="shared" si="0"/>
        <v>1.25</v>
      </c>
    </row>
    <row r="12" spans="2:11" x14ac:dyDescent="0.25">
      <c r="B12" s="105">
        <v>2018</v>
      </c>
      <c r="C12" s="18" t="s">
        <v>84</v>
      </c>
      <c r="D12" s="106" t="s">
        <v>56</v>
      </c>
      <c r="E12" s="18">
        <v>14</v>
      </c>
      <c r="F12" s="107">
        <v>73.666666666666671</v>
      </c>
      <c r="G12" s="108">
        <v>0.95</v>
      </c>
      <c r="H12" s="107">
        <v>80.135017165410403</v>
      </c>
      <c r="I12" s="109">
        <v>153.80168383207706</v>
      </c>
      <c r="J12" s="122">
        <v>94.135017165410403</v>
      </c>
      <c r="K12" s="110">
        <f t="shared" si="0"/>
        <v>1.1666666666666667</v>
      </c>
    </row>
    <row r="13" spans="2:11" x14ac:dyDescent="0.25">
      <c r="B13" s="105">
        <v>2018</v>
      </c>
      <c r="C13" s="18" t="s">
        <v>84</v>
      </c>
      <c r="D13" s="106" t="s">
        <v>57</v>
      </c>
      <c r="E13" s="18">
        <v>11</v>
      </c>
      <c r="F13" s="107">
        <v>73.666666666666671</v>
      </c>
      <c r="G13" s="108">
        <v>0.95</v>
      </c>
      <c r="H13" s="107">
        <v>80.135017165410403</v>
      </c>
      <c r="I13" s="109">
        <v>153.80168383207706</v>
      </c>
      <c r="J13" s="122">
        <v>91.135017165410403</v>
      </c>
      <c r="K13" s="110">
        <f t="shared" si="0"/>
        <v>0.91666666666666663</v>
      </c>
    </row>
    <row r="14" spans="2:11" x14ac:dyDescent="0.25">
      <c r="B14" s="105">
        <v>2018</v>
      </c>
      <c r="C14" s="18" t="s">
        <v>85</v>
      </c>
      <c r="D14" s="106" t="s">
        <v>59</v>
      </c>
      <c r="E14" s="18">
        <v>101</v>
      </c>
      <c r="F14" s="107">
        <v>73.666666666666671</v>
      </c>
      <c r="G14" s="108">
        <v>0.95</v>
      </c>
      <c r="H14" s="107">
        <v>80.135017165410403</v>
      </c>
      <c r="I14" s="109">
        <v>153.80168383207706</v>
      </c>
      <c r="J14" s="122">
        <v>181.1350171654104</v>
      </c>
      <c r="K14" s="110">
        <f t="shared" si="0"/>
        <v>8.4166666666666661</v>
      </c>
    </row>
    <row r="15" spans="2:11" x14ac:dyDescent="0.25">
      <c r="B15" s="105">
        <v>2018</v>
      </c>
      <c r="C15" s="18" t="s">
        <v>85</v>
      </c>
      <c r="D15" s="106" t="s">
        <v>60</v>
      </c>
      <c r="E15" s="18">
        <v>132</v>
      </c>
      <c r="F15" s="107">
        <v>73.666666666666671</v>
      </c>
      <c r="G15" s="108">
        <v>0.95</v>
      </c>
      <c r="H15" s="107">
        <v>80.135017165410403</v>
      </c>
      <c r="I15" s="109">
        <v>153.80168383207706</v>
      </c>
      <c r="J15" s="122">
        <v>212.1350171654104</v>
      </c>
      <c r="K15" s="110">
        <f t="shared" si="0"/>
        <v>11</v>
      </c>
    </row>
    <row r="16" spans="2:11" x14ac:dyDescent="0.25">
      <c r="B16" s="105">
        <v>2018</v>
      </c>
      <c r="C16" s="18" t="s">
        <v>85</v>
      </c>
      <c r="D16" s="106" t="s">
        <v>61</v>
      </c>
      <c r="E16" s="18">
        <v>27</v>
      </c>
      <c r="F16" s="107">
        <v>73.666666666666671</v>
      </c>
      <c r="G16" s="108">
        <v>0.95</v>
      </c>
      <c r="H16" s="107">
        <v>80.135017165410403</v>
      </c>
      <c r="I16" s="109">
        <v>153.80168383207706</v>
      </c>
      <c r="J16" s="122">
        <v>107.1350171654104</v>
      </c>
      <c r="K16" s="110">
        <f t="shared" si="0"/>
        <v>2.25</v>
      </c>
    </row>
    <row r="17" spans="2:11" x14ac:dyDescent="0.25">
      <c r="B17" s="105">
        <v>2018</v>
      </c>
      <c r="C17" s="18" t="s">
        <v>85</v>
      </c>
      <c r="D17" s="106" t="s">
        <v>62</v>
      </c>
      <c r="E17" s="18">
        <v>20</v>
      </c>
      <c r="F17" s="107">
        <v>73.666666666666671</v>
      </c>
      <c r="G17" s="108">
        <v>0.95</v>
      </c>
      <c r="H17" s="107">
        <v>80.135017165410403</v>
      </c>
      <c r="I17" s="109">
        <v>153.80168383207706</v>
      </c>
      <c r="J17" s="122">
        <v>100.1350171654104</v>
      </c>
      <c r="K17" s="110">
        <f t="shared" si="0"/>
        <v>1.6666666666666667</v>
      </c>
    </row>
    <row r="18" spans="2:11" x14ac:dyDescent="0.25">
      <c r="B18" s="105">
        <v>2018</v>
      </c>
      <c r="C18" s="18" t="s">
        <v>85</v>
      </c>
      <c r="D18" s="106" t="s">
        <v>63</v>
      </c>
      <c r="E18" s="18">
        <v>10</v>
      </c>
      <c r="F18" s="107">
        <v>73.666666666666671</v>
      </c>
      <c r="G18" s="108">
        <v>0.95</v>
      </c>
      <c r="H18" s="107">
        <v>80.135017165410403</v>
      </c>
      <c r="I18" s="109">
        <v>153.80168383207706</v>
      </c>
      <c r="J18" s="122">
        <v>90.135017165410403</v>
      </c>
      <c r="K18" s="110">
        <f t="shared" si="0"/>
        <v>0.83333333333333337</v>
      </c>
    </row>
    <row r="19" spans="2:11" x14ac:dyDescent="0.25">
      <c r="B19" s="105">
        <v>2018</v>
      </c>
      <c r="C19" s="18" t="s">
        <v>85</v>
      </c>
      <c r="D19" s="106" t="s">
        <v>64</v>
      </c>
      <c r="E19" s="18">
        <v>11</v>
      </c>
      <c r="F19" s="107">
        <v>73.666666666666671</v>
      </c>
      <c r="G19" s="108">
        <v>0.95</v>
      </c>
      <c r="H19" s="107">
        <v>80.135017165410403</v>
      </c>
      <c r="I19" s="109">
        <v>153.80168383207706</v>
      </c>
      <c r="J19" s="122">
        <v>91.135017165410403</v>
      </c>
      <c r="K19" s="110">
        <f t="shared" si="0"/>
        <v>0.91666666666666663</v>
      </c>
    </row>
    <row r="20" spans="2:11" x14ac:dyDescent="0.25">
      <c r="B20" s="105">
        <v>2018</v>
      </c>
      <c r="C20" s="18" t="s">
        <v>86</v>
      </c>
      <c r="D20" s="106" t="s">
        <v>66</v>
      </c>
      <c r="E20" s="111">
        <v>110</v>
      </c>
      <c r="F20" s="107">
        <v>73.666666666666671</v>
      </c>
      <c r="G20" s="108">
        <v>0.95</v>
      </c>
      <c r="H20" s="107">
        <v>80.135017165410403</v>
      </c>
      <c r="I20" s="109">
        <v>153.80168383207706</v>
      </c>
      <c r="J20" s="122">
        <v>190.1350171654104</v>
      </c>
      <c r="K20" s="110">
        <f t="shared" si="0"/>
        <v>9.1666666666666661</v>
      </c>
    </row>
    <row r="21" spans="2:11" x14ac:dyDescent="0.25">
      <c r="B21" s="105">
        <v>2018</v>
      </c>
      <c r="C21" s="18" t="s">
        <v>86</v>
      </c>
      <c r="D21" s="106" t="s">
        <v>67</v>
      </c>
      <c r="E21" s="111">
        <v>26</v>
      </c>
      <c r="F21" s="107">
        <v>73.666666666666671</v>
      </c>
      <c r="G21" s="108">
        <v>0.95</v>
      </c>
      <c r="H21" s="107">
        <v>80.135017165410403</v>
      </c>
      <c r="I21" s="109">
        <v>153.80168383207706</v>
      </c>
      <c r="J21" s="122">
        <v>106.1350171654104</v>
      </c>
      <c r="K21" s="110">
        <f t="shared" si="0"/>
        <v>2.1666666666666665</v>
      </c>
    </row>
    <row r="22" spans="2:11" x14ac:dyDescent="0.25">
      <c r="B22" s="105">
        <v>2018</v>
      </c>
      <c r="C22" s="18" t="s">
        <v>86</v>
      </c>
      <c r="D22" s="106" t="s">
        <v>68</v>
      </c>
      <c r="E22" s="111">
        <v>16</v>
      </c>
      <c r="F22" s="107">
        <v>73.666666666666671</v>
      </c>
      <c r="G22" s="108">
        <v>0.95</v>
      </c>
      <c r="H22" s="107">
        <v>80.135017165410403</v>
      </c>
      <c r="I22" s="109">
        <v>153.80168383207706</v>
      </c>
      <c r="J22" s="122">
        <v>96.135017165410403</v>
      </c>
      <c r="K22" s="110">
        <f t="shared" si="0"/>
        <v>1.3333333333333333</v>
      </c>
    </row>
    <row r="23" spans="2:11" x14ac:dyDescent="0.25">
      <c r="B23" s="105">
        <v>2018</v>
      </c>
      <c r="C23" s="18" t="s">
        <v>86</v>
      </c>
      <c r="D23" s="106" t="s">
        <v>69</v>
      </c>
      <c r="E23" s="111">
        <v>20</v>
      </c>
      <c r="F23" s="107">
        <v>73.666666666666671</v>
      </c>
      <c r="G23" s="108">
        <v>0.95</v>
      </c>
      <c r="H23" s="107">
        <v>80.135017165410403</v>
      </c>
      <c r="I23" s="109">
        <v>153.80168383207706</v>
      </c>
      <c r="J23" s="122">
        <v>100.1350171654104</v>
      </c>
      <c r="K23" s="110">
        <f t="shared" si="0"/>
        <v>1.6666666666666667</v>
      </c>
    </row>
    <row r="24" spans="2:11" x14ac:dyDescent="0.25">
      <c r="B24" s="105">
        <v>2018</v>
      </c>
      <c r="C24" s="18" t="s">
        <v>86</v>
      </c>
      <c r="D24" s="106" t="s">
        <v>70</v>
      </c>
      <c r="E24" s="111">
        <v>11</v>
      </c>
      <c r="F24" s="107">
        <v>73.666666666666671</v>
      </c>
      <c r="G24" s="108">
        <v>0.95</v>
      </c>
      <c r="H24" s="107">
        <v>80.135017165410403</v>
      </c>
      <c r="I24" s="109">
        <v>153.80168383207706</v>
      </c>
      <c r="J24" s="122">
        <v>91.135017165410403</v>
      </c>
      <c r="K24" s="110">
        <f t="shared" si="0"/>
        <v>0.91666666666666663</v>
      </c>
    </row>
    <row r="25" spans="2:11" x14ac:dyDescent="0.25">
      <c r="B25" s="105">
        <v>2018</v>
      </c>
      <c r="C25" s="18" t="s">
        <v>86</v>
      </c>
      <c r="D25" s="106" t="s">
        <v>71</v>
      </c>
      <c r="E25" s="111">
        <v>19</v>
      </c>
      <c r="F25" s="107">
        <v>73.666666666666671</v>
      </c>
      <c r="G25" s="108">
        <v>0.95</v>
      </c>
      <c r="H25" s="107">
        <v>80.135017165410403</v>
      </c>
      <c r="I25" s="109">
        <v>153.80168383207706</v>
      </c>
      <c r="J25" s="122">
        <v>99.135017165410403</v>
      </c>
      <c r="K25" s="110">
        <f t="shared" si="0"/>
        <v>1.5833333333333333</v>
      </c>
    </row>
    <row r="26" spans="2:11" x14ac:dyDescent="0.25">
      <c r="B26" s="105">
        <v>2019</v>
      </c>
      <c r="C26" s="18" t="s">
        <v>84</v>
      </c>
      <c r="D26" s="106" t="s">
        <v>52</v>
      </c>
      <c r="E26" s="18">
        <v>80</v>
      </c>
      <c r="F26" s="107">
        <v>73.666666666666671</v>
      </c>
      <c r="G26" s="108">
        <v>0.95</v>
      </c>
      <c r="H26" s="107">
        <v>80.135017165410403</v>
      </c>
      <c r="I26" s="109">
        <v>153.80168383207706</v>
      </c>
      <c r="J26" s="122">
        <v>160.1350171654104</v>
      </c>
      <c r="K26" s="110">
        <f t="shared" si="0"/>
        <v>6.666666666666667</v>
      </c>
    </row>
    <row r="27" spans="2:11" x14ac:dyDescent="0.25">
      <c r="B27" s="105">
        <v>2019</v>
      </c>
      <c r="C27" s="18" t="s">
        <v>84</v>
      </c>
      <c r="D27" s="106" t="s">
        <v>53</v>
      </c>
      <c r="E27" s="18">
        <v>132</v>
      </c>
      <c r="F27" s="107">
        <v>73.666666666666671</v>
      </c>
      <c r="G27" s="108">
        <v>0.95</v>
      </c>
      <c r="H27" s="107">
        <v>80.135017165410403</v>
      </c>
      <c r="I27" s="109">
        <v>153.80168383207706</v>
      </c>
      <c r="J27" s="122">
        <v>212.1350171654104</v>
      </c>
      <c r="K27" s="110">
        <f t="shared" si="0"/>
        <v>11</v>
      </c>
    </row>
    <row r="28" spans="2:11" x14ac:dyDescent="0.25">
      <c r="B28" s="105">
        <v>2019</v>
      </c>
      <c r="C28" s="18" t="s">
        <v>84</v>
      </c>
      <c r="D28" s="106" t="s">
        <v>54</v>
      </c>
      <c r="E28" s="18">
        <v>31</v>
      </c>
      <c r="F28" s="107">
        <v>73.666666666666671</v>
      </c>
      <c r="G28" s="108">
        <v>0.95</v>
      </c>
      <c r="H28" s="107">
        <v>80.135017165410403</v>
      </c>
      <c r="I28" s="109">
        <v>153.80168383207706</v>
      </c>
      <c r="J28" s="122">
        <v>111.1350171654104</v>
      </c>
      <c r="K28" s="110">
        <f t="shared" si="0"/>
        <v>2.5833333333333335</v>
      </c>
    </row>
    <row r="29" spans="2:11" x14ac:dyDescent="0.25">
      <c r="B29" s="105">
        <v>2019</v>
      </c>
      <c r="C29" s="18" t="s">
        <v>84</v>
      </c>
      <c r="D29" s="106" t="s">
        <v>55</v>
      </c>
      <c r="E29" s="18">
        <v>31</v>
      </c>
      <c r="F29" s="107">
        <v>73.666666666666671</v>
      </c>
      <c r="G29" s="108">
        <v>0.95</v>
      </c>
      <c r="H29" s="107">
        <v>80.135017165410403</v>
      </c>
      <c r="I29" s="109">
        <v>153.80168383207706</v>
      </c>
      <c r="J29" s="122">
        <v>111.1350171654104</v>
      </c>
      <c r="K29" s="110">
        <f t="shared" si="0"/>
        <v>2.5833333333333335</v>
      </c>
    </row>
    <row r="30" spans="2:11" x14ac:dyDescent="0.25">
      <c r="B30" s="105">
        <v>2019</v>
      </c>
      <c r="C30" s="18" t="s">
        <v>84</v>
      </c>
      <c r="D30" s="106" t="s">
        <v>56</v>
      </c>
      <c r="E30" s="18">
        <v>30</v>
      </c>
      <c r="F30" s="107">
        <v>73.666666666666671</v>
      </c>
      <c r="G30" s="108">
        <v>0.95</v>
      </c>
      <c r="H30" s="107">
        <v>80.135017165410403</v>
      </c>
      <c r="I30" s="109">
        <v>153.80168383207706</v>
      </c>
      <c r="J30" s="122">
        <v>110.1350171654104</v>
      </c>
      <c r="K30" s="110">
        <f t="shared" si="0"/>
        <v>2.5</v>
      </c>
    </row>
    <row r="31" spans="2:11" x14ac:dyDescent="0.25">
      <c r="B31" s="105">
        <v>2019</v>
      </c>
      <c r="C31" s="18" t="s">
        <v>84</v>
      </c>
      <c r="D31" s="106" t="s">
        <v>57</v>
      </c>
      <c r="E31" s="18">
        <v>22</v>
      </c>
      <c r="F31" s="107">
        <v>73.666666666666671</v>
      </c>
      <c r="G31" s="108">
        <v>0.95</v>
      </c>
      <c r="H31" s="107">
        <v>80.135017165410403</v>
      </c>
      <c r="I31" s="109">
        <v>153.80168383207706</v>
      </c>
      <c r="J31" s="122">
        <v>102.1350171654104</v>
      </c>
      <c r="K31" s="110">
        <f t="shared" si="0"/>
        <v>1.8333333333333333</v>
      </c>
    </row>
    <row r="32" spans="2:11" x14ac:dyDescent="0.25">
      <c r="B32" s="105">
        <v>2019</v>
      </c>
      <c r="C32" s="18" t="s">
        <v>85</v>
      </c>
      <c r="D32" s="106" t="s">
        <v>59</v>
      </c>
      <c r="E32" s="18">
        <v>108</v>
      </c>
      <c r="F32" s="107">
        <v>73.666666666666671</v>
      </c>
      <c r="G32" s="108">
        <v>0.95</v>
      </c>
      <c r="H32" s="107">
        <v>80.135017165410403</v>
      </c>
      <c r="I32" s="109">
        <v>153.80168383207706</v>
      </c>
      <c r="J32" s="122">
        <v>188.1350171654104</v>
      </c>
      <c r="K32" s="110">
        <f t="shared" si="0"/>
        <v>9</v>
      </c>
    </row>
    <row r="33" spans="2:11" x14ac:dyDescent="0.25">
      <c r="B33" s="105">
        <v>2019</v>
      </c>
      <c r="C33" s="18" t="s">
        <v>85</v>
      </c>
      <c r="D33" s="106" t="s">
        <v>60</v>
      </c>
      <c r="E33" s="18">
        <v>132</v>
      </c>
      <c r="F33" s="107">
        <v>73.666666666666671</v>
      </c>
      <c r="G33" s="108">
        <v>0.95</v>
      </c>
      <c r="H33" s="107">
        <v>80.135017165410403</v>
      </c>
      <c r="I33" s="109">
        <v>153.80168383207706</v>
      </c>
      <c r="J33" s="122">
        <v>212.1350171654104</v>
      </c>
      <c r="K33" s="110">
        <f t="shared" si="0"/>
        <v>11</v>
      </c>
    </row>
    <row r="34" spans="2:11" x14ac:dyDescent="0.25">
      <c r="B34" s="105">
        <v>2019</v>
      </c>
      <c r="C34" s="18" t="s">
        <v>85</v>
      </c>
      <c r="D34" s="106" t="s">
        <v>61</v>
      </c>
      <c r="E34" s="18">
        <v>22</v>
      </c>
      <c r="F34" s="107">
        <v>73.666666666666671</v>
      </c>
      <c r="G34" s="108">
        <v>0.95</v>
      </c>
      <c r="H34" s="107">
        <v>80.135017165410403</v>
      </c>
      <c r="I34" s="109">
        <v>153.80168383207706</v>
      </c>
      <c r="J34" s="122">
        <v>102.1350171654104</v>
      </c>
      <c r="K34" s="110">
        <f t="shared" si="0"/>
        <v>1.8333333333333333</v>
      </c>
    </row>
    <row r="35" spans="2:11" x14ac:dyDescent="0.25">
      <c r="B35" s="105">
        <v>2019</v>
      </c>
      <c r="C35" s="18" t="s">
        <v>85</v>
      </c>
      <c r="D35" s="106" t="s">
        <v>62</v>
      </c>
      <c r="E35" s="18">
        <v>15</v>
      </c>
      <c r="F35" s="107">
        <v>73.666666666666671</v>
      </c>
      <c r="G35" s="108">
        <v>0.95</v>
      </c>
      <c r="H35" s="107">
        <v>80.135017165410403</v>
      </c>
      <c r="I35" s="109">
        <v>153.80168383207706</v>
      </c>
      <c r="J35" s="122">
        <v>95.135017165410403</v>
      </c>
      <c r="K35" s="110">
        <f t="shared" si="0"/>
        <v>1.25</v>
      </c>
    </row>
    <row r="36" spans="2:11" x14ac:dyDescent="0.25">
      <c r="B36" s="105">
        <v>2019</v>
      </c>
      <c r="C36" s="18" t="s">
        <v>85</v>
      </c>
      <c r="D36" s="106" t="s">
        <v>63</v>
      </c>
      <c r="E36" s="18">
        <v>17</v>
      </c>
      <c r="F36" s="107">
        <v>73.666666666666671</v>
      </c>
      <c r="G36" s="108">
        <v>0.95</v>
      </c>
      <c r="H36" s="107">
        <v>80.135017165410403</v>
      </c>
      <c r="I36" s="109">
        <v>153.80168383207706</v>
      </c>
      <c r="J36" s="122">
        <v>97.135017165410403</v>
      </c>
      <c r="K36" s="110">
        <f t="shared" si="0"/>
        <v>1.4166666666666667</v>
      </c>
    </row>
    <row r="37" spans="2:11" x14ac:dyDescent="0.25">
      <c r="B37" s="105">
        <v>2019</v>
      </c>
      <c r="C37" s="18" t="s">
        <v>85</v>
      </c>
      <c r="D37" s="106" t="s">
        <v>64</v>
      </c>
      <c r="E37" s="18">
        <v>11</v>
      </c>
      <c r="F37" s="107">
        <v>73.666666666666671</v>
      </c>
      <c r="G37" s="108">
        <v>0.95</v>
      </c>
      <c r="H37" s="107">
        <v>80.135017165410403</v>
      </c>
      <c r="I37" s="109">
        <v>153.80168383207706</v>
      </c>
      <c r="J37" s="122">
        <v>91.135017165410403</v>
      </c>
      <c r="K37" s="110">
        <f t="shared" si="0"/>
        <v>0.91666666666666663</v>
      </c>
    </row>
    <row r="38" spans="2:11" x14ac:dyDescent="0.25">
      <c r="B38" s="105">
        <v>2019</v>
      </c>
      <c r="C38" s="18" t="s">
        <v>86</v>
      </c>
      <c r="D38" s="106" t="s">
        <v>66</v>
      </c>
      <c r="E38" s="18">
        <v>115</v>
      </c>
      <c r="F38" s="107">
        <v>73.666666666666671</v>
      </c>
      <c r="G38" s="108">
        <v>0.95</v>
      </c>
      <c r="H38" s="107">
        <v>80.135017165410403</v>
      </c>
      <c r="I38" s="109">
        <v>153.80168383207706</v>
      </c>
      <c r="J38" s="122">
        <v>195.1350171654104</v>
      </c>
      <c r="K38" s="110">
        <f t="shared" si="0"/>
        <v>9.5833333333333339</v>
      </c>
    </row>
    <row r="39" spans="2:11" x14ac:dyDescent="0.25">
      <c r="B39" s="105">
        <v>2019</v>
      </c>
      <c r="C39" s="18" t="s">
        <v>86</v>
      </c>
      <c r="D39" s="106" t="s">
        <v>67</v>
      </c>
      <c r="E39" s="18">
        <v>32</v>
      </c>
      <c r="F39" s="107">
        <v>73.666666666666671</v>
      </c>
      <c r="G39" s="108">
        <v>0.95</v>
      </c>
      <c r="H39" s="107">
        <v>80.135017165410403</v>
      </c>
      <c r="I39" s="109">
        <v>153.80168383207706</v>
      </c>
      <c r="J39" s="122">
        <v>112.1350171654104</v>
      </c>
      <c r="K39" s="110">
        <f t="shared" si="0"/>
        <v>2.6666666666666665</v>
      </c>
    </row>
    <row r="40" spans="2:11" x14ac:dyDescent="0.25">
      <c r="B40" s="105">
        <v>2019</v>
      </c>
      <c r="C40" s="18" t="s">
        <v>86</v>
      </c>
      <c r="D40" s="106" t="s">
        <v>68</v>
      </c>
      <c r="E40" s="18">
        <v>13</v>
      </c>
      <c r="F40" s="107">
        <v>73.666666666666671</v>
      </c>
      <c r="G40" s="108">
        <v>0.95</v>
      </c>
      <c r="H40" s="107">
        <v>80.135017165410403</v>
      </c>
      <c r="I40" s="109">
        <v>153.80168383207706</v>
      </c>
      <c r="J40" s="122">
        <v>93.135017165410403</v>
      </c>
      <c r="K40" s="110">
        <f t="shared" si="0"/>
        <v>1.0833333333333333</v>
      </c>
    </row>
    <row r="41" spans="2:11" x14ac:dyDescent="0.25">
      <c r="B41" s="105">
        <v>2019</v>
      </c>
      <c r="C41" s="18" t="s">
        <v>86</v>
      </c>
      <c r="D41" s="106" t="s">
        <v>69</v>
      </c>
      <c r="E41" s="18">
        <v>27</v>
      </c>
      <c r="F41" s="107">
        <v>73.666666666666671</v>
      </c>
      <c r="G41" s="108">
        <v>0.95</v>
      </c>
      <c r="H41" s="107">
        <v>80.135017165410403</v>
      </c>
      <c r="I41" s="109">
        <v>153.80168383207706</v>
      </c>
      <c r="J41" s="122">
        <v>107.1350171654104</v>
      </c>
      <c r="K41" s="110">
        <f t="shared" si="0"/>
        <v>2.25</v>
      </c>
    </row>
    <row r="42" spans="2:11" x14ac:dyDescent="0.25">
      <c r="B42" s="105">
        <v>2019</v>
      </c>
      <c r="C42" s="18" t="s">
        <v>86</v>
      </c>
      <c r="D42" s="106" t="s">
        <v>70</v>
      </c>
      <c r="E42" s="18">
        <v>16</v>
      </c>
      <c r="F42" s="107">
        <v>73.666666666666671</v>
      </c>
      <c r="G42" s="108">
        <v>0.95</v>
      </c>
      <c r="H42" s="107">
        <v>80.135017165410403</v>
      </c>
      <c r="I42" s="109">
        <v>153.80168383207706</v>
      </c>
      <c r="J42" s="122">
        <v>96.135017165410403</v>
      </c>
      <c r="K42" s="110">
        <f t="shared" si="0"/>
        <v>1.3333333333333333</v>
      </c>
    </row>
    <row r="43" spans="2:11" x14ac:dyDescent="0.25">
      <c r="B43" s="105">
        <v>2019</v>
      </c>
      <c r="C43" s="18" t="s">
        <v>86</v>
      </c>
      <c r="D43" s="106" t="s">
        <v>71</v>
      </c>
      <c r="E43" s="18">
        <v>20</v>
      </c>
      <c r="F43" s="107">
        <v>73.666666666666671</v>
      </c>
      <c r="G43" s="108">
        <v>0.95</v>
      </c>
      <c r="H43" s="107">
        <v>80.135017165410403</v>
      </c>
      <c r="I43" s="109">
        <v>153.80168383207706</v>
      </c>
      <c r="J43" s="122">
        <v>100.1350171654104</v>
      </c>
      <c r="K43" s="110">
        <f t="shared" si="0"/>
        <v>1.6666666666666667</v>
      </c>
    </row>
    <row r="44" spans="2:11" x14ac:dyDescent="0.25">
      <c r="B44" s="112">
        <v>2020</v>
      </c>
      <c r="C44" s="18" t="s">
        <v>84</v>
      </c>
      <c r="D44" s="106" t="s">
        <v>52</v>
      </c>
      <c r="E44" s="18">
        <v>19</v>
      </c>
      <c r="F44" s="107">
        <v>73.666666666666671</v>
      </c>
      <c r="G44" s="108">
        <v>0.95</v>
      </c>
      <c r="H44" s="107">
        <v>80.135017165410403</v>
      </c>
      <c r="I44" s="109">
        <v>153.80168383207706</v>
      </c>
      <c r="J44" s="122">
        <v>99.135017165410403</v>
      </c>
      <c r="K44" s="110">
        <f t="shared" si="0"/>
        <v>1.5833333333333333</v>
      </c>
    </row>
    <row r="45" spans="2:11" x14ac:dyDescent="0.25">
      <c r="B45" s="112">
        <v>2020</v>
      </c>
      <c r="C45" s="18" t="s">
        <v>84</v>
      </c>
      <c r="D45" s="106" t="s">
        <v>53</v>
      </c>
      <c r="E45" s="18">
        <v>114</v>
      </c>
      <c r="F45" s="107">
        <v>73.666666666666671</v>
      </c>
      <c r="G45" s="108">
        <v>0.95</v>
      </c>
      <c r="H45" s="107">
        <v>80.135017165410403</v>
      </c>
      <c r="I45" s="109">
        <v>153.80168383207706</v>
      </c>
      <c r="J45" s="122">
        <v>194.1350171654104</v>
      </c>
      <c r="K45" s="110">
        <f t="shared" si="0"/>
        <v>9.5</v>
      </c>
    </row>
    <row r="46" spans="2:11" x14ac:dyDescent="0.25">
      <c r="B46" s="112">
        <v>2020</v>
      </c>
      <c r="C46" s="18" t="s">
        <v>84</v>
      </c>
      <c r="D46" s="106" t="s">
        <v>54</v>
      </c>
      <c r="E46" s="18">
        <v>28</v>
      </c>
      <c r="F46" s="107">
        <v>73.666666666666671</v>
      </c>
      <c r="G46" s="108">
        <v>0.95</v>
      </c>
      <c r="H46" s="107">
        <v>80.135017165410403</v>
      </c>
      <c r="I46" s="109">
        <v>153.80168383207706</v>
      </c>
      <c r="J46" s="122">
        <v>108.1350171654104</v>
      </c>
      <c r="K46" s="110">
        <f t="shared" si="0"/>
        <v>2.3333333333333335</v>
      </c>
    </row>
    <row r="47" spans="2:11" x14ac:dyDescent="0.25">
      <c r="B47" s="112">
        <v>2020</v>
      </c>
      <c r="C47" s="18" t="s">
        <v>84</v>
      </c>
      <c r="D47" s="106" t="s">
        <v>55</v>
      </c>
      <c r="E47" s="18">
        <v>11</v>
      </c>
      <c r="F47" s="107">
        <v>73.666666666666671</v>
      </c>
      <c r="G47" s="108">
        <v>0.95</v>
      </c>
      <c r="H47" s="107">
        <v>80.135017165410403</v>
      </c>
      <c r="I47" s="109">
        <v>153.80168383207706</v>
      </c>
      <c r="J47" s="122">
        <v>91.135017165410403</v>
      </c>
      <c r="K47" s="110">
        <f t="shared" si="0"/>
        <v>0.91666666666666663</v>
      </c>
    </row>
    <row r="48" spans="2:11" x14ac:dyDescent="0.25">
      <c r="B48" s="112">
        <v>2020</v>
      </c>
      <c r="C48" s="18" t="s">
        <v>84</v>
      </c>
      <c r="D48" s="106" t="s">
        <v>56</v>
      </c>
      <c r="E48" s="18">
        <v>5</v>
      </c>
      <c r="F48" s="107">
        <v>73.666666666666671</v>
      </c>
      <c r="G48" s="108">
        <v>0.95</v>
      </c>
      <c r="H48" s="107">
        <v>80.135017165410403</v>
      </c>
      <c r="I48" s="109">
        <v>153.80168383207706</v>
      </c>
      <c r="J48" s="122">
        <v>85.135017165410403</v>
      </c>
      <c r="K48" s="110">
        <f t="shared" si="0"/>
        <v>0.41666666666666669</v>
      </c>
    </row>
    <row r="49" spans="2:11" x14ac:dyDescent="0.25">
      <c r="B49" s="112">
        <v>2020</v>
      </c>
      <c r="C49" s="18" t="s">
        <v>84</v>
      </c>
      <c r="D49" s="106" t="s">
        <v>57</v>
      </c>
      <c r="E49" s="18">
        <v>12</v>
      </c>
      <c r="F49" s="107">
        <v>73.666666666666671</v>
      </c>
      <c r="G49" s="108">
        <v>0.95</v>
      </c>
      <c r="H49" s="107">
        <v>80.135017165410403</v>
      </c>
      <c r="I49" s="109">
        <v>153.80168383207706</v>
      </c>
      <c r="J49" s="122">
        <v>92.135017165410403</v>
      </c>
      <c r="K49" s="110">
        <f t="shared" si="0"/>
        <v>1</v>
      </c>
    </row>
    <row r="50" spans="2:11" x14ac:dyDescent="0.25">
      <c r="B50" s="112">
        <v>2020</v>
      </c>
      <c r="C50" s="18" t="s">
        <v>85</v>
      </c>
      <c r="D50" s="106" t="s">
        <v>59</v>
      </c>
      <c r="E50" s="18">
        <v>47</v>
      </c>
      <c r="F50" s="107">
        <v>73.666666666666671</v>
      </c>
      <c r="G50" s="108">
        <v>0.95</v>
      </c>
      <c r="H50" s="107">
        <v>80.135017165410403</v>
      </c>
      <c r="I50" s="109">
        <v>153.80168383207706</v>
      </c>
      <c r="J50" s="122">
        <v>127.1350171654104</v>
      </c>
      <c r="K50" s="110">
        <f t="shared" si="0"/>
        <v>3.9166666666666665</v>
      </c>
    </row>
    <row r="51" spans="2:11" x14ac:dyDescent="0.25">
      <c r="B51" s="112">
        <v>2020</v>
      </c>
      <c r="C51" s="18" t="s">
        <v>85</v>
      </c>
      <c r="D51" s="106" t="s">
        <v>60</v>
      </c>
      <c r="E51" s="18">
        <v>104</v>
      </c>
      <c r="F51" s="107">
        <v>73.666666666666671</v>
      </c>
      <c r="G51" s="108">
        <v>0.95</v>
      </c>
      <c r="H51" s="107">
        <v>80.135017165410403</v>
      </c>
      <c r="I51" s="109">
        <v>153.80168383207706</v>
      </c>
      <c r="J51" s="122">
        <v>184.1350171654104</v>
      </c>
      <c r="K51" s="110">
        <f t="shared" si="0"/>
        <v>8.6666666666666661</v>
      </c>
    </row>
    <row r="52" spans="2:11" x14ac:dyDescent="0.25">
      <c r="B52" s="112">
        <v>2020</v>
      </c>
      <c r="C52" s="18" t="s">
        <v>85</v>
      </c>
      <c r="D52" s="106" t="s">
        <v>61</v>
      </c>
      <c r="E52" s="18">
        <v>14</v>
      </c>
      <c r="F52" s="107">
        <v>73.666666666666671</v>
      </c>
      <c r="G52" s="108">
        <v>0.95</v>
      </c>
      <c r="H52" s="107">
        <v>80.135017165410403</v>
      </c>
      <c r="I52" s="109">
        <v>153.80168383207706</v>
      </c>
      <c r="J52" s="122">
        <v>94.135017165410403</v>
      </c>
      <c r="K52" s="110">
        <f t="shared" si="0"/>
        <v>1.1666666666666667</v>
      </c>
    </row>
    <row r="53" spans="2:11" x14ac:dyDescent="0.25">
      <c r="B53" s="112">
        <v>2020</v>
      </c>
      <c r="C53" s="18" t="s">
        <v>85</v>
      </c>
      <c r="D53" s="106" t="s">
        <v>62</v>
      </c>
      <c r="E53" s="18">
        <v>47</v>
      </c>
      <c r="F53" s="107">
        <v>73.666666666666671</v>
      </c>
      <c r="G53" s="108">
        <v>0.95</v>
      </c>
      <c r="H53" s="107">
        <v>80.135017165410403</v>
      </c>
      <c r="I53" s="109">
        <v>153.80168383207706</v>
      </c>
      <c r="J53" s="122">
        <v>127.1350171654104</v>
      </c>
      <c r="K53" s="110">
        <f t="shared" si="0"/>
        <v>3.9166666666666665</v>
      </c>
    </row>
    <row r="54" spans="2:11" x14ac:dyDescent="0.25">
      <c r="B54" s="112">
        <v>2020</v>
      </c>
      <c r="C54" s="18" t="s">
        <v>85</v>
      </c>
      <c r="D54" s="106" t="s">
        <v>63</v>
      </c>
      <c r="E54" s="18">
        <v>8</v>
      </c>
      <c r="F54" s="107">
        <v>73.666666666666671</v>
      </c>
      <c r="G54" s="108">
        <v>0.95</v>
      </c>
      <c r="H54" s="107">
        <v>80.135017165410403</v>
      </c>
      <c r="I54" s="109">
        <v>153.80168383207706</v>
      </c>
      <c r="J54" s="122">
        <v>88.135017165410403</v>
      </c>
      <c r="K54" s="110">
        <f t="shared" si="0"/>
        <v>0.66666666666666663</v>
      </c>
    </row>
    <row r="55" spans="2:11" x14ac:dyDescent="0.25">
      <c r="B55" s="112">
        <v>2020</v>
      </c>
      <c r="C55" s="18" t="s">
        <v>85</v>
      </c>
      <c r="D55" s="106" t="s">
        <v>64</v>
      </c>
      <c r="E55" s="18">
        <v>9</v>
      </c>
      <c r="F55" s="107">
        <v>73.666666666666671</v>
      </c>
      <c r="G55" s="108">
        <v>0.95</v>
      </c>
      <c r="H55" s="107">
        <v>80.135017165410403</v>
      </c>
      <c r="I55" s="109">
        <v>153.80168383207706</v>
      </c>
      <c r="J55" s="122">
        <v>89.135017165410403</v>
      </c>
      <c r="K55" s="110">
        <f t="shared" si="0"/>
        <v>0.75</v>
      </c>
    </row>
    <row r="56" spans="2:11" x14ac:dyDescent="0.25">
      <c r="B56" s="112">
        <v>2020</v>
      </c>
      <c r="C56" s="18" t="s">
        <v>86</v>
      </c>
      <c r="D56" s="106" t="s">
        <v>66</v>
      </c>
      <c r="E56" s="18">
        <v>85</v>
      </c>
      <c r="F56" s="107">
        <v>73.666666666666671</v>
      </c>
      <c r="G56" s="108">
        <v>0.95</v>
      </c>
      <c r="H56" s="107">
        <v>80.135017165410403</v>
      </c>
      <c r="I56" s="109">
        <v>153.80168383207706</v>
      </c>
      <c r="J56" s="122">
        <v>165.1350171654104</v>
      </c>
      <c r="K56" s="110">
        <f t="shared" si="0"/>
        <v>7.083333333333333</v>
      </c>
    </row>
    <row r="57" spans="2:11" x14ac:dyDescent="0.25">
      <c r="B57" s="112">
        <v>2020</v>
      </c>
      <c r="C57" s="18" t="s">
        <v>86</v>
      </c>
      <c r="D57" s="106" t="s">
        <v>67</v>
      </c>
      <c r="E57" s="47">
        <v>51</v>
      </c>
      <c r="F57" s="107">
        <v>73.666666666666671</v>
      </c>
      <c r="G57" s="108">
        <v>0.95</v>
      </c>
      <c r="H57" s="107">
        <v>80.135017165410403</v>
      </c>
      <c r="I57" s="109">
        <v>153.80168383207706</v>
      </c>
      <c r="J57" s="122">
        <v>131.1350171654104</v>
      </c>
      <c r="K57" s="110">
        <f t="shared" si="0"/>
        <v>4.25</v>
      </c>
    </row>
    <row r="58" spans="2:11" x14ac:dyDescent="0.25">
      <c r="B58" s="112">
        <v>2020</v>
      </c>
      <c r="C58" s="18" t="s">
        <v>86</v>
      </c>
      <c r="D58" s="106" t="s">
        <v>68</v>
      </c>
      <c r="E58" s="111">
        <v>13</v>
      </c>
      <c r="F58" s="107">
        <v>73.666666666666671</v>
      </c>
      <c r="G58" s="108">
        <v>0.95</v>
      </c>
      <c r="H58" s="107">
        <v>80.135017165410403</v>
      </c>
      <c r="I58" s="109">
        <v>153.80168383207706</v>
      </c>
      <c r="J58" s="122">
        <v>93.135017165410403</v>
      </c>
      <c r="K58" s="110">
        <f t="shared" si="0"/>
        <v>1.0833333333333333</v>
      </c>
    </row>
    <row r="59" spans="2:11" x14ac:dyDescent="0.25">
      <c r="B59" s="112">
        <v>2020</v>
      </c>
      <c r="C59" s="18" t="s">
        <v>86</v>
      </c>
      <c r="D59" s="106" t="s">
        <v>69</v>
      </c>
      <c r="E59" s="111">
        <v>19</v>
      </c>
      <c r="F59" s="107">
        <v>73.666666666666671</v>
      </c>
      <c r="G59" s="108">
        <v>0.95</v>
      </c>
      <c r="H59" s="107">
        <v>80.135017165410403</v>
      </c>
      <c r="I59" s="109">
        <v>153.80168383207706</v>
      </c>
      <c r="J59" s="122">
        <v>99.135017165410403</v>
      </c>
      <c r="K59" s="110">
        <f t="shared" si="0"/>
        <v>1.5833333333333333</v>
      </c>
    </row>
    <row r="60" spans="2:11" x14ac:dyDescent="0.25">
      <c r="B60" s="112">
        <v>2020</v>
      </c>
      <c r="C60" s="18" t="s">
        <v>86</v>
      </c>
      <c r="D60" s="106" t="s">
        <v>70</v>
      </c>
      <c r="E60" s="111">
        <v>4</v>
      </c>
      <c r="F60" s="107">
        <v>73.666666666666671</v>
      </c>
      <c r="G60" s="108">
        <v>0.95</v>
      </c>
      <c r="H60" s="107">
        <v>80.135017165410403</v>
      </c>
      <c r="I60" s="109">
        <v>153.80168383207706</v>
      </c>
      <c r="J60" s="122">
        <v>84.135017165410403</v>
      </c>
      <c r="K60" s="110">
        <f t="shared" si="0"/>
        <v>0.33333333333333331</v>
      </c>
    </row>
    <row r="61" spans="2:11" ht="15.75" thickBot="1" x14ac:dyDescent="0.3">
      <c r="B61" s="113">
        <v>2020</v>
      </c>
      <c r="C61" s="49" t="s">
        <v>86</v>
      </c>
      <c r="D61" s="114" t="s">
        <v>71</v>
      </c>
      <c r="E61" s="115">
        <v>9</v>
      </c>
      <c r="F61" s="116">
        <v>73.666666666666671</v>
      </c>
      <c r="G61" s="117">
        <v>0.95</v>
      </c>
      <c r="H61" s="116">
        <v>80.135017165410403</v>
      </c>
      <c r="I61" s="118">
        <v>153.80168383207706</v>
      </c>
      <c r="J61" s="123">
        <v>89.135017165410403</v>
      </c>
      <c r="K61" s="119">
        <f t="shared" si="0"/>
        <v>0.75</v>
      </c>
    </row>
  </sheetData>
  <mergeCells count="11">
    <mergeCell ref="H6:H7"/>
    <mergeCell ref="I6:I7"/>
    <mergeCell ref="J6:J7"/>
    <mergeCell ref="K6:K7"/>
    <mergeCell ref="B4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opLeftCell="F1" workbookViewId="0">
      <selection activeCell="L18" sqref="L18"/>
    </sheetView>
  </sheetViews>
  <sheetFormatPr baseColWidth="10" defaultRowHeight="15" x14ac:dyDescent="0.25"/>
  <cols>
    <col min="6" max="6" width="16.5703125" customWidth="1"/>
    <col min="7" max="7" width="15.28515625" customWidth="1"/>
    <col min="8" max="8" width="17.5703125" customWidth="1"/>
    <col min="12" max="12" width="25.28515625" customWidth="1"/>
    <col min="13" max="13" width="16.42578125" customWidth="1"/>
    <col min="14" max="14" width="27.140625" customWidth="1"/>
    <col min="15" max="15" width="17" customWidth="1"/>
    <col min="16" max="16" width="15" customWidth="1"/>
  </cols>
  <sheetData>
    <row r="1" spans="2:16" ht="15.75" thickBot="1" x14ac:dyDescent="0.3">
      <c r="B1" s="1"/>
      <c r="C1" s="1"/>
      <c r="D1" s="1"/>
      <c r="E1" s="1"/>
      <c r="F1" s="1"/>
      <c r="G1" s="1"/>
      <c r="H1" s="1"/>
    </row>
    <row r="2" spans="2:16" x14ac:dyDescent="0.25">
      <c r="B2" s="1"/>
      <c r="C2" s="321" t="s">
        <v>96</v>
      </c>
      <c r="D2" s="319" t="s">
        <v>98</v>
      </c>
      <c r="E2" s="321" t="s">
        <v>89</v>
      </c>
      <c r="F2" s="321" t="s">
        <v>99</v>
      </c>
      <c r="G2" s="321" t="s">
        <v>108</v>
      </c>
      <c r="H2" s="321" t="s">
        <v>109</v>
      </c>
      <c r="J2" s="158"/>
      <c r="K2" s="361" t="s">
        <v>96</v>
      </c>
      <c r="L2" s="340" t="s">
        <v>111</v>
      </c>
      <c r="M2" s="340" t="s">
        <v>102</v>
      </c>
      <c r="N2" s="340" t="s">
        <v>110</v>
      </c>
      <c r="O2" s="340" t="s">
        <v>101</v>
      </c>
      <c r="P2" s="346"/>
    </row>
    <row r="3" spans="2:16" ht="15.75" customHeight="1" thickBot="1" x14ac:dyDescent="0.3">
      <c r="B3" s="158"/>
      <c r="C3" s="322"/>
      <c r="D3" s="320"/>
      <c r="E3" s="322"/>
      <c r="F3" s="322"/>
      <c r="G3" s="322"/>
      <c r="H3" s="322"/>
      <c r="J3" s="158"/>
      <c r="K3" s="362"/>
      <c r="L3" s="341"/>
      <c r="M3" s="341"/>
      <c r="N3" s="341"/>
      <c r="O3" s="341"/>
      <c r="P3" s="346"/>
    </row>
    <row r="4" spans="2:16" ht="15.75" thickBot="1" x14ac:dyDescent="0.3">
      <c r="B4" s="158"/>
      <c r="C4" s="339"/>
      <c r="D4" s="345"/>
      <c r="E4" s="339"/>
      <c r="F4" s="339"/>
      <c r="G4" s="339"/>
      <c r="H4" s="339"/>
      <c r="J4" s="158"/>
      <c r="K4" s="347" t="s">
        <v>91</v>
      </c>
      <c r="L4" s="342">
        <v>42</v>
      </c>
      <c r="M4" s="2" t="s">
        <v>84</v>
      </c>
      <c r="N4" s="169">
        <v>20</v>
      </c>
      <c r="O4" s="170">
        <f>20/D5</f>
        <v>0.47619047619047616</v>
      </c>
      <c r="P4" s="144"/>
    </row>
    <row r="5" spans="2:16" ht="15.75" thickBot="1" x14ac:dyDescent="0.3">
      <c r="B5" s="176" t="s">
        <v>90</v>
      </c>
      <c r="C5" s="189" t="s">
        <v>91</v>
      </c>
      <c r="D5" s="185">
        <v>42</v>
      </c>
      <c r="E5" s="179">
        <v>0.56000000000000005</v>
      </c>
      <c r="F5" s="179">
        <v>0.56000000000000005</v>
      </c>
      <c r="G5" s="180">
        <v>79.824774884400156</v>
      </c>
      <c r="H5" s="181">
        <v>79.824774884400156</v>
      </c>
      <c r="J5" s="158"/>
      <c r="K5" s="348"/>
      <c r="L5" s="343"/>
      <c r="M5" s="3" t="s">
        <v>107</v>
      </c>
      <c r="N5" s="162">
        <v>15</v>
      </c>
      <c r="O5" s="163">
        <f>20/D5</f>
        <v>0.47619047619047616</v>
      </c>
      <c r="P5" s="144"/>
    </row>
    <row r="6" spans="2:16" ht="15.75" thickBot="1" x14ac:dyDescent="0.3">
      <c r="B6" s="177" t="s">
        <v>92</v>
      </c>
      <c r="C6" s="188" t="s">
        <v>93</v>
      </c>
      <c r="D6" s="186">
        <v>21</v>
      </c>
      <c r="E6" s="182">
        <v>0.28000000000000003</v>
      </c>
      <c r="F6" s="182">
        <v>0.84000000000000008</v>
      </c>
      <c r="G6" s="183">
        <v>14.796787539547338</v>
      </c>
      <c r="H6" s="184">
        <v>94.621562423947495</v>
      </c>
      <c r="J6" s="164" t="s">
        <v>90</v>
      </c>
      <c r="K6" s="349"/>
      <c r="L6" s="344"/>
      <c r="M6" s="171" t="s">
        <v>86</v>
      </c>
      <c r="N6" s="49">
        <v>7</v>
      </c>
      <c r="O6" s="172">
        <f>20/D5</f>
        <v>0.47619047619047616</v>
      </c>
      <c r="P6" s="145"/>
    </row>
    <row r="7" spans="2:16" ht="15.75" thickBot="1" x14ac:dyDescent="0.3">
      <c r="B7" s="178" t="s">
        <v>94</v>
      </c>
      <c r="C7" s="187" t="s">
        <v>95</v>
      </c>
      <c r="D7" s="191">
        <v>12</v>
      </c>
      <c r="E7" s="182">
        <v>0.16</v>
      </c>
      <c r="F7" s="182">
        <v>1</v>
      </c>
      <c r="G7" s="183">
        <v>5.3784375760525762</v>
      </c>
      <c r="H7" s="192">
        <v>100.00000000000007</v>
      </c>
      <c r="J7" s="351" t="s">
        <v>92</v>
      </c>
      <c r="K7" s="354" t="s">
        <v>93</v>
      </c>
      <c r="L7" s="342">
        <v>21</v>
      </c>
      <c r="M7" s="159" t="s">
        <v>84</v>
      </c>
      <c r="N7" s="132">
        <v>12</v>
      </c>
      <c r="O7" s="168">
        <f>N7/D6</f>
        <v>0.5714285714285714</v>
      </c>
      <c r="P7" s="144"/>
    </row>
    <row r="8" spans="2:16" ht="15.75" thickBot="1" x14ac:dyDescent="0.3">
      <c r="B8" s="158"/>
      <c r="C8" s="194" t="s">
        <v>97</v>
      </c>
      <c r="D8" s="193">
        <v>75</v>
      </c>
      <c r="E8" s="193">
        <v>1</v>
      </c>
      <c r="F8" s="190"/>
      <c r="G8" s="193">
        <v>100.00000000000007</v>
      </c>
      <c r="H8" s="190"/>
      <c r="J8" s="352"/>
      <c r="K8" s="355"/>
      <c r="L8" s="343"/>
      <c r="M8" s="161" t="s">
        <v>107</v>
      </c>
      <c r="N8" s="18">
        <v>6</v>
      </c>
      <c r="O8" s="88">
        <f>N8/D6</f>
        <v>0.2857142857142857</v>
      </c>
      <c r="P8" s="144"/>
    </row>
    <row r="9" spans="2:16" ht="15.75" thickBot="1" x14ac:dyDescent="0.3">
      <c r="B9" s="1"/>
      <c r="C9" s="1"/>
      <c r="D9" s="1"/>
      <c r="E9" s="1"/>
      <c r="F9" s="1"/>
      <c r="G9" s="1"/>
      <c r="H9" s="1"/>
      <c r="J9" s="353"/>
      <c r="K9" s="356"/>
      <c r="L9" s="344"/>
      <c r="M9" s="173" t="s">
        <v>86</v>
      </c>
      <c r="N9" s="174">
        <v>3</v>
      </c>
      <c r="O9" s="175">
        <f>N9/D6</f>
        <v>0.14285714285714285</v>
      </c>
      <c r="P9" s="145"/>
    </row>
    <row r="10" spans="2:16" x14ac:dyDescent="0.25">
      <c r="B10" s="1"/>
      <c r="C10" s="1"/>
      <c r="D10" s="1"/>
      <c r="E10" s="1"/>
      <c r="F10" s="1"/>
      <c r="G10" s="1"/>
      <c r="H10" s="1"/>
      <c r="J10" s="351" t="s">
        <v>94</v>
      </c>
      <c r="K10" s="358" t="s">
        <v>95</v>
      </c>
      <c r="L10" s="342">
        <v>12</v>
      </c>
      <c r="M10" s="2" t="s">
        <v>84</v>
      </c>
      <c r="N10" s="19">
        <v>6</v>
      </c>
      <c r="O10" s="86">
        <f>N10/D7</f>
        <v>0.5</v>
      </c>
      <c r="P10" s="144"/>
    </row>
    <row r="11" spans="2:16" x14ac:dyDescent="0.25">
      <c r="D11" s="136"/>
      <c r="E11" s="140"/>
      <c r="F11" s="141"/>
      <c r="G11" s="140"/>
      <c r="H11" s="140"/>
      <c r="I11" s="350"/>
      <c r="J11" s="352"/>
      <c r="K11" s="359"/>
      <c r="L11" s="343"/>
      <c r="M11" s="3" t="s">
        <v>107</v>
      </c>
      <c r="N11" s="18">
        <v>4</v>
      </c>
      <c r="O11" s="88">
        <f>N11/D7</f>
        <v>0.33333333333333331</v>
      </c>
      <c r="P11" s="144"/>
    </row>
    <row r="12" spans="2:16" ht="15.75" thickBot="1" x14ac:dyDescent="0.3">
      <c r="D12" s="136"/>
      <c r="E12" s="140"/>
      <c r="F12" s="141"/>
      <c r="G12" s="140"/>
      <c r="H12" s="140"/>
      <c r="I12" s="350"/>
      <c r="J12" s="357"/>
      <c r="K12" s="360"/>
      <c r="L12" s="344"/>
      <c r="M12" s="171" t="s">
        <v>86</v>
      </c>
      <c r="N12" s="49">
        <v>2</v>
      </c>
      <c r="O12" s="90">
        <f>N12/D7</f>
        <v>0.16666666666666666</v>
      </c>
      <c r="P12" s="145"/>
    </row>
    <row r="13" spans="2:16" ht="15.75" thickBot="1" x14ac:dyDescent="0.3">
      <c r="D13" s="136"/>
      <c r="E13" s="142"/>
      <c r="F13" s="137"/>
      <c r="G13" s="138"/>
      <c r="H13" s="138"/>
      <c r="I13" s="128"/>
      <c r="J13" s="158"/>
      <c r="K13" s="165" t="s">
        <v>97</v>
      </c>
      <c r="L13" s="166">
        <f>SUM(L4:L12)</f>
        <v>75</v>
      </c>
      <c r="M13" s="1"/>
      <c r="N13" s="165">
        <f>SUM(N4:N12)</f>
        <v>75</v>
      </c>
      <c r="O13" s="167">
        <f>SUM(O4:O12)</f>
        <v>3.4285714285714284</v>
      </c>
      <c r="P13" s="127"/>
    </row>
    <row r="14" spans="2:16" x14ac:dyDescent="0.25">
      <c r="D14" s="136"/>
      <c r="E14" s="142"/>
      <c r="F14" s="137"/>
      <c r="G14" s="138"/>
      <c r="H14" s="138"/>
      <c r="I14" s="128"/>
      <c r="J14" s="128"/>
      <c r="K14" s="143"/>
      <c r="L14" s="143"/>
    </row>
    <row r="15" spans="2:16" x14ac:dyDescent="0.25">
      <c r="D15" s="139"/>
      <c r="E15" s="142"/>
      <c r="F15" s="136"/>
      <c r="G15" s="136"/>
      <c r="H15" s="136"/>
      <c r="I15" s="126"/>
      <c r="J15" s="126"/>
      <c r="K15" s="126"/>
      <c r="L15" s="126"/>
    </row>
    <row r="16" spans="2:16" x14ac:dyDescent="0.25">
      <c r="D16" s="141"/>
      <c r="E16" s="142"/>
      <c r="F16" s="136"/>
      <c r="G16" s="136"/>
      <c r="H16" s="136"/>
      <c r="I16" s="126"/>
      <c r="J16" s="126"/>
      <c r="K16" s="126"/>
      <c r="L16" s="126"/>
    </row>
    <row r="17" spans="4:12" x14ac:dyDescent="0.25">
      <c r="D17" s="141"/>
      <c r="E17" s="142"/>
      <c r="F17" s="136"/>
      <c r="G17" s="136"/>
      <c r="H17" s="136"/>
      <c r="I17" s="126"/>
      <c r="J17" s="126"/>
      <c r="K17" s="126"/>
      <c r="L17" s="126"/>
    </row>
    <row r="18" spans="4:12" x14ac:dyDescent="0.25">
      <c r="D18" s="141"/>
      <c r="E18" s="142"/>
      <c r="F18" s="136"/>
      <c r="G18" s="136"/>
      <c r="H18" s="136"/>
      <c r="I18" s="126"/>
      <c r="J18" s="126"/>
      <c r="K18" s="126"/>
      <c r="L18" s="126"/>
    </row>
    <row r="19" spans="4:12" x14ac:dyDescent="0.25">
      <c r="D19" s="141"/>
      <c r="E19" s="142"/>
      <c r="F19" s="136"/>
      <c r="G19" s="136"/>
      <c r="H19" s="136"/>
      <c r="I19" s="126"/>
      <c r="J19" s="124"/>
      <c r="K19" s="124"/>
      <c r="L19" s="124"/>
    </row>
    <row r="20" spans="4:12" x14ac:dyDescent="0.25">
      <c r="D20" s="141"/>
      <c r="E20" s="142"/>
      <c r="F20" s="136"/>
      <c r="G20" s="136"/>
      <c r="H20" s="136"/>
      <c r="I20" s="126"/>
      <c r="J20" s="124"/>
      <c r="K20" s="124"/>
      <c r="L20" s="124"/>
    </row>
    <row r="21" spans="4:12" x14ac:dyDescent="0.25">
      <c r="D21" s="141"/>
      <c r="E21" s="142"/>
      <c r="F21" s="136"/>
      <c r="G21" s="136"/>
      <c r="H21" s="136"/>
      <c r="I21" s="126"/>
      <c r="J21" s="124"/>
      <c r="K21" s="124"/>
      <c r="L21" s="124"/>
    </row>
    <row r="22" spans="4:12" x14ac:dyDescent="0.25">
      <c r="D22" s="136"/>
      <c r="E22" s="139"/>
      <c r="F22" s="139"/>
      <c r="G22" s="139"/>
      <c r="H22" s="139"/>
      <c r="I22" s="127"/>
      <c r="J22" s="127"/>
      <c r="K22" s="127"/>
      <c r="L22" s="127"/>
    </row>
    <row r="23" spans="4:12" x14ac:dyDescent="0.25">
      <c r="D23" s="29"/>
      <c r="E23" s="29"/>
      <c r="F23" s="29"/>
      <c r="G23" s="29"/>
      <c r="H23" s="29"/>
    </row>
  </sheetData>
  <mergeCells count="21">
    <mergeCell ref="N2:N3"/>
    <mergeCell ref="O2:O3"/>
    <mergeCell ref="P2:P3"/>
    <mergeCell ref="K4:K6"/>
    <mergeCell ref="I11:I12"/>
    <mergeCell ref="L10:L12"/>
    <mergeCell ref="J7:J9"/>
    <mergeCell ref="K7:K9"/>
    <mergeCell ref="J10:J12"/>
    <mergeCell ref="K10:K12"/>
    <mergeCell ref="K2:K3"/>
    <mergeCell ref="C2:C4"/>
    <mergeCell ref="D2:D4"/>
    <mergeCell ref="E2:E4"/>
    <mergeCell ref="F2:F4"/>
    <mergeCell ref="G2:G4"/>
    <mergeCell ref="H2:H4"/>
    <mergeCell ref="L2:L3"/>
    <mergeCell ref="M2:M3"/>
    <mergeCell ref="L4:L6"/>
    <mergeCell ref="L7:L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workbookViewId="0">
      <selection activeCell="I14" sqref="I14"/>
    </sheetView>
  </sheetViews>
  <sheetFormatPr baseColWidth="10" defaultRowHeight="15" x14ac:dyDescent="0.25"/>
  <cols>
    <col min="4" max="4" width="39.28515625" customWidth="1"/>
  </cols>
  <sheetData>
    <row r="2" spans="2:5" ht="15.75" thickBot="1" x14ac:dyDescent="0.3">
      <c r="B2" s="125"/>
      <c r="C2" s="125"/>
      <c r="D2" s="125"/>
      <c r="E2" s="125"/>
    </row>
    <row r="3" spans="2:5" x14ac:dyDescent="0.25">
      <c r="B3" s="321" t="s">
        <v>78</v>
      </c>
      <c r="C3" s="321" t="s">
        <v>77</v>
      </c>
      <c r="D3" s="321" t="s">
        <v>76</v>
      </c>
      <c r="E3" s="321" t="s">
        <v>100</v>
      </c>
    </row>
    <row r="4" spans="2:5" ht="15.75" thickBot="1" x14ac:dyDescent="0.3">
      <c r="B4" s="322"/>
      <c r="C4" s="322"/>
      <c r="D4" s="322"/>
      <c r="E4" s="322"/>
    </row>
    <row r="5" spans="2:5" x14ac:dyDescent="0.25">
      <c r="B5" s="99">
        <v>2018</v>
      </c>
      <c r="C5" s="19" t="s">
        <v>84</v>
      </c>
      <c r="D5" s="129" t="s">
        <v>52</v>
      </c>
      <c r="E5" s="363" t="s">
        <v>91</v>
      </c>
    </row>
    <row r="6" spans="2:5" x14ac:dyDescent="0.25">
      <c r="B6" s="105">
        <v>2018</v>
      </c>
      <c r="C6" s="18" t="s">
        <v>84</v>
      </c>
      <c r="D6" s="130" t="s">
        <v>53</v>
      </c>
      <c r="E6" s="364"/>
    </row>
    <row r="7" spans="2:5" x14ac:dyDescent="0.25">
      <c r="B7" s="105">
        <v>2018</v>
      </c>
      <c r="C7" s="18" t="s">
        <v>84</v>
      </c>
      <c r="D7" s="130" t="s">
        <v>54</v>
      </c>
      <c r="E7" s="365" t="s">
        <v>93</v>
      </c>
    </row>
    <row r="8" spans="2:5" x14ac:dyDescent="0.25">
      <c r="B8" s="105">
        <v>2018</v>
      </c>
      <c r="C8" s="18" t="s">
        <v>84</v>
      </c>
      <c r="D8" s="130" t="s">
        <v>55</v>
      </c>
      <c r="E8" s="366"/>
    </row>
    <row r="9" spans="2:5" x14ac:dyDescent="0.25">
      <c r="B9" s="105">
        <v>2018</v>
      </c>
      <c r="C9" s="18" t="s">
        <v>84</v>
      </c>
      <c r="D9" s="130" t="s">
        <v>56</v>
      </c>
      <c r="E9" s="367" t="s">
        <v>95</v>
      </c>
    </row>
    <row r="10" spans="2:5" x14ac:dyDescent="0.25">
      <c r="B10" s="105">
        <v>2018</v>
      </c>
      <c r="C10" s="18" t="s">
        <v>84</v>
      </c>
      <c r="D10" s="130" t="s">
        <v>57</v>
      </c>
      <c r="E10" s="368"/>
    </row>
    <row r="11" spans="2:5" x14ac:dyDescent="0.25">
      <c r="B11" s="105">
        <v>2018</v>
      </c>
      <c r="C11" s="18" t="s">
        <v>85</v>
      </c>
      <c r="D11" s="130" t="s">
        <v>59</v>
      </c>
      <c r="E11" s="369" t="s">
        <v>91</v>
      </c>
    </row>
    <row r="12" spans="2:5" x14ac:dyDescent="0.25">
      <c r="B12" s="105">
        <v>2018</v>
      </c>
      <c r="C12" s="18" t="s">
        <v>85</v>
      </c>
      <c r="D12" s="130" t="s">
        <v>60</v>
      </c>
      <c r="E12" s="370"/>
    </row>
    <row r="13" spans="2:5" x14ac:dyDescent="0.25">
      <c r="B13" s="105">
        <v>2018</v>
      </c>
      <c r="C13" s="18" t="s">
        <v>85</v>
      </c>
      <c r="D13" s="130" t="s">
        <v>61</v>
      </c>
      <c r="E13" s="365" t="s">
        <v>93</v>
      </c>
    </row>
    <row r="14" spans="2:5" x14ac:dyDescent="0.25">
      <c r="B14" s="105">
        <v>2018</v>
      </c>
      <c r="C14" s="18" t="s">
        <v>85</v>
      </c>
      <c r="D14" s="130" t="s">
        <v>62</v>
      </c>
      <c r="E14" s="366"/>
    </row>
    <row r="15" spans="2:5" x14ac:dyDescent="0.25">
      <c r="B15" s="105">
        <v>2018</v>
      </c>
      <c r="C15" s="18" t="s">
        <v>85</v>
      </c>
      <c r="D15" s="130" t="s">
        <v>63</v>
      </c>
      <c r="E15" s="367" t="s">
        <v>95</v>
      </c>
    </row>
    <row r="16" spans="2:5" x14ac:dyDescent="0.25">
      <c r="B16" s="105">
        <v>2018</v>
      </c>
      <c r="C16" s="18" t="s">
        <v>85</v>
      </c>
      <c r="D16" s="130" t="s">
        <v>64</v>
      </c>
      <c r="E16" s="368"/>
    </row>
    <row r="17" spans="2:5" x14ac:dyDescent="0.25">
      <c r="B17" s="105">
        <v>2018</v>
      </c>
      <c r="C17" s="18" t="s">
        <v>86</v>
      </c>
      <c r="D17" s="130" t="s">
        <v>66</v>
      </c>
      <c r="E17" s="371" t="s">
        <v>91</v>
      </c>
    </row>
    <row r="18" spans="2:5" x14ac:dyDescent="0.25">
      <c r="B18" s="105">
        <v>2018</v>
      </c>
      <c r="C18" s="18" t="s">
        <v>86</v>
      </c>
      <c r="D18" s="130" t="s">
        <v>67</v>
      </c>
      <c r="E18" s="364"/>
    </row>
    <row r="19" spans="2:5" x14ac:dyDescent="0.25">
      <c r="B19" s="105">
        <v>2018</v>
      </c>
      <c r="C19" s="18" t="s">
        <v>86</v>
      </c>
      <c r="D19" s="130" t="s">
        <v>68</v>
      </c>
      <c r="E19" s="365" t="s">
        <v>93</v>
      </c>
    </row>
    <row r="20" spans="2:5" x14ac:dyDescent="0.25">
      <c r="B20" s="105">
        <v>2018</v>
      </c>
      <c r="C20" s="18" t="s">
        <v>86</v>
      </c>
      <c r="D20" s="130" t="s">
        <v>69</v>
      </c>
      <c r="E20" s="366"/>
    </row>
    <row r="21" spans="2:5" x14ac:dyDescent="0.25">
      <c r="B21" s="105">
        <v>2018</v>
      </c>
      <c r="C21" s="18" t="s">
        <v>86</v>
      </c>
      <c r="D21" s="130" t="s">
        <v>70</v>
      </c>
      <c r="E21" s="367" t="s">
        <v>95</v>
      </c>
    </row>
    <row r="22" spans="2:5" ht="15.75" thickBot="1" x14ac:dyDescent="0.3">
      <c r="B22" s="134">
        <v>2018</v>
      </c>
      <c r="C22" s="49" t="s">
        <v>86</v>
      </c>
      <c r="D22" s="131" t="s">
        <v>71</v>
      </c>
      <c r="E22" s="372"/>
    </row>
    <row r="23" spans="2:5" x14ac:dyDescent="0.25">
      <c r="B23" s="99">
        <v>2019</v>
      </c>
      <c r="C23" s="19" t="s">
        <v>84</v>
      </c>
      <c r="D23" s="129" t="s">
        <v>52</v>
      </c>
      <c r="E23" s="373" t="s">
        <v>91</v>
      </c>
    </row>
    <row r="24" spans="2:5" x14ac:dyDescent="0.25">
      <c r="B24" s="105">
        <v>2019</v>
      </c>
      <c r="C24" s="18" t="s">
        <v>84</v>
      </c>
      <c r="D24" s="130" t="s">
        <v>53</v>
      </c>
      <c r="E24" s="370"/>
    </row>
    <row r="25" spans="2:5" x14ac:dyDescent="0.25">
      <c r="B25" s="105">
        <v>2019</v>
      </c>
      <c r="C25" s="18" t="s">
        <v>84</v>
      </c>
      <c r="D25" s="130" t="s">
        <v>54</v>
      </c>
      <c r="E25" s="365" t="s">
        <v>93</v>
      </c>
    </row>
    <row r="26" spans="2:5" x14ac:dyDescent="0.25">
      <c r="B26" s="105">
        <v>2019</v>
      </c>
      <c r="C26" s="18" t="s">
        <v>84</v>
      </c>
      <c r="D26" s="130" t="s">
        <v>55</v>
      </c>
      <c r="E26" s="366"/>
    </row>
    <row r="27" spans="2:5" x14ac:dyDescent="0.25">
      <c r="B27" s="105">
        <v>2019</v>
      </c>
      <c r="C27" s="18" t="s">
        <v>84</v>
      </c>
      <c r="D27" s="130" t="s">
        <v>56</v>
      </c>
      <c r="E27" s="367" t="s">
        <v>95</v>
      </c>
    </row>
    <row r="28" spans="2:5" x14ac:dyDescent="0.25">
      <c r="B28" s="105">
        <v>2019</v>
      </c>
      <c r="C28" s="18" t="s">
        <v>84</v>
      </c>
      <c r="D28" s="130" t="s">
        <v>57</v>
      </c>
      <c r="E28" s="368"/>
    </row>
    <row r="29" spans="2:5" x14ac:dyDescent="0.25">
      <c r="B29" s="105">
        <v>2019</v>
      </c>
      <c r="C29" s="18" t="s">
        <v>85</v>
      </c>
      <c r="D29" s="130" t="s">
        <v>59</v>
      </c>
      <c r="E29" s="369" t="s">
        <v>91</v>
      </c>
    </row>
    <row r="30" spans="2:5" x14ac:dyDescent="0.25">
      <c r="B30" s="105">
        <v>2019</v>
      </c>
      <c r="C30" s="18" t="s">
        <v>85</v>
      </c>
      <c r="D30" s="130" t="s">
        <v>60</v>
      </c>
      <c r="E30" s="370"/>
    </row>
    <row r="31" spans="2:5" x14ac:dyDescent="0.25">
      <c r="B31" s="105">
        <v>2019</v>
      </c>
      <c r="C31" s="18" t="s">
        <v>85</v>
      </c>
      <c r="D31" s="130" t="s">
        <v>61</v>
      </c>
      <c r="E31" s="365" t="s">
        <v>93</v>
      </c>
    </row>
    <row r="32" spans="2:5" x14ac:dyDescent="0.25">
      <c r="B32" s="105">
        <v>2019</v>
      </c>
      <c r="C32" s="18" t="s">
        <v>85</v>
      </c>
      <c r="D32" s="130" t="s">
        <v>62</v>
      </c>
      <c r="E32" s="366"/>
    </row>
    <row r="33" spans="2:5" x14ac:dyDescent="0.25">
      <c r="B33" s="105">
        <v>2019</v>
      </c>
      <c r="C33" s="18" t="s">
        <v>85</v>
      </c>
      <c r="D33" s="130" t="s">
        <v>63</v>
      </c>
      <c r="E33" s="367" t="s">
        <v>95</v>
      </c>
    </row>
    <row r="34" spans="2:5" x14ac:dyDescent="0.25">
      <c r="B34" s="105">
        <v>2019</v>
      </c>
      <c r="C34" s="18" t="s">
        <v>85</v>
      </c>
      <c r="D34" s="130" t="s">
        <v>64</v>
      </c>
      <c r="E34" s="368"/>
    </row>
    <row r="35" spans="2:5" x14ac:dyDescent="0.25">
      <c r="B35" s="105">
        <v>2019</v>
      </c>
      <c r="C35" s="18" t="s">
        <v>86</v>
      </c>
      <c r="D35" s="130" t="s">
        <v>66</v>
      </c>
      <c r="E35" s="369" t="s">
        <v>91</v>
      </c>
    </row>
    <row r="36" spans="2:5" x14ac:dyDescent="0.25">
      <c r="B36" s="105">
        <v>2019</v>
      </c>
      <c r="C36" s="18" t="s">
        <v>86</v>
      </c>
      <c r="D36" s="130" t="s">
        <v>67</v>
      </c>
      <c r="E36" s="370"/>
    </row>
    <row r="37" spans="2:5" x14ac:dyDescent="0.25">
      <c r="B37" s="105">
        <v>2019</v>
      </c>
      <c r="C37" s="18" t="s">
        <v>86</v>
      </c>
      <c r="D37" s="130" t="s">
        <v>68</v>
      </c>
      <c r="E37" s="365" t="s">
        <v>93</v>
      </c>
    </row>
    <row r="38" spans="2:5" x14ac:dyDescent="0.25">
      <c r="B38" s="105">
        <v>2019</v>
      </c>
      <c r="C38" s="18" t="s">
        <v>86</v>
      </c>
      <c r="D38" s="130" t="s">
        <v>69</v>
      </c>
      <c r="E38" s="366"/>
    </row>
    <row r="39" spans="2:5" x14ac:dyDescent="0.25">
      <c r="B39" s="105">
        <v>2019</v>
      </c>
      <c r="C39" s="18" t="s">
        <v>86</v>
      </c>
      <c r="D39" s="130" t="s">
        <v>70</v>
      </c>
      <c r="E39" s="367" t="s">
        <v>95</v>
      </c>
    </row>
    <row r="40" spans="2:5" ht="15.75" thickBot="1" x14ac:dyDescent="0.3">
      <c r="B40" s="134">
        <v>2019</v>
      </c>
      <c r="C40" s="49" t="s">
        <v>86</v>
      </c>
      <c r="D40" s="131" t="s">
        <v>71</v>
      </c>
      <c r="E40" s="372"/>
    </row>
    <row r="41" spans="2:5" x14ac:dyDescent="0.25">
      <c r="B41" s="135">
        <v>2020</v>
      </c>
      <c r="C41" s="132" t="s">
        <v>84</v>
      </c>
      <c r="D41" s="133" t="s">
        <v>52</v>
      </c>
      <c r="E41" s="374" t="s">
        <v>91</v>
      </c>
    </row>
    <row r="42" spans="2:5" x14ac:dyDescent="0.25">
      <c r="B42" s="112">
        <v>2020</v>
      </c>
      <c r="C42" s="18" t="s">
        <v>84</v>
      </c>
      <c r="D42" s="130" t="s">
        <v>53</v>
      </c>
      <c r="E42" s="370"/>
    </row>
    <row r="43" spans="2:5" x14ac:dyDescent="0.25">
      <c r="B43" s="112">
        <v>2020</v>
      </c>
      <c r="C43" s="18" t="s">
        <v>84</v>
      </c>
      <c r="D43" s="130" t="s">
        <v>54</v>
      </c>
      <c r="E43" s="365" t="s">
        <v>93</v>
      </c>
    </row>
    <row r="44" spans="2:5" x14ac:dyDescent="0.25">
      <c r="B44" s="112">
        <v>2020</v>
      </c>
      <c r="C44" s="18" t="s">
        <v>84</v>
      </c>
      <c r="D44" s="130" t="s">
        <v>55</v>
      </c>
      <c r="E44" s="366"/>
    </row>
    <row r="45" spans="2:5" x14ac:dyDescent="0.25">
      <c r="B45" s="112">
        <v>2020</v>
      </c>
      <c r="C45" s="18" t="s">
        <v>84</v>
      </c>
      <c r="D45" s="130" t="s">
        <v>56</v>
      </c>
      <c r="E45" s="367" t="s">
        <v>95</v>
      </c>
    </row>
    <row r="46" spans="2:5" x14ac:dyDescent="0.25">
      <c r="B46" s="112">
        <v>2020</v>
      </c>
      <c r="C46" s="18" t="s">
        <v>84</v>
      </c>
      <c r="D46" s="130" t="s">
        <v>57</v>
      </c>
      <c r="E46" s="368"/>
    </row>
    <row r="47" spans="2:5" x14ac:dyDescent="0.25">
      <c r="B47" s="112">
        <v>2020</v>
      </c>
      <c r="C47" s="18" t="s">
        <v>85</v>
      </c>
      <c r="D47" s="130" t="s">
        <v>59</v>
      </c>
      <c r="E47" s="369" t="s">
        <v>91</v>
      </c>
    </row>
    <row r="48" spans="2:5" x14ac:dyDescent="0.25">
      <c r="B48" s="112">
        <v>2020</v>
      </c>
      <c r="C48" s="18" t="s">
        <v>85</v>
      </c>
      <c r="D48" s="130" t="s">
        <v>60</v>
      </c>
      <c r="E48" s="370"/>
    </row>
    <row r="49" spans="2:5" x14ac:dyDescent="0.25">
      <c r="B49" s="112">
        <v>2020</v>
      </c>
      <c r="C49" s="18" t="s">
        <v>85</v>
      </c>
      <c r="D49" s="130" t="s">
        <v>61</v>
      </c>
      <c r="E49" s="365" t="s">
        <v>93</v>
      </c>
    </row>
    <row r="50" spans="2:5" x14ac:dyDescent="0.25">
      <c r="B50" s="112">
        <v>2020</v>
      </c>
      <c r="C50" s="18" t="s">
        <v>85</v>
      </c>
      <c r="D50" s="130" t="s">
        <v>62</v>
      </c>
      <c r="E50" s="366"/>
    </row>
    <row r="51" spans="2:5" x14ac:dyDescent="0.25">
      <c r="B51" s="112">
        <v>2020</v>
      </c>
      <c r="C51" s="18" t="s">
        <v>85</v>
      </c>
      <c r="D51" s="130" t="s">
        <v>63</v>
      </c>
      <c r="E51" s="367" t="s">
        <v>95</v>
      </c>
    </row>
    <row r="52" spans="2:5" x14ac:dyDescent="0.25">
      <c r="B52" s="112">
        <v>2020</v>
      </c>
      <c r="C52" s="18" t="s">
        <v>85</v>
      </c>
      <c r="D52" s="130" t="s">
        <v>64</v>
      </c>
      <c r="E52" s="368"/>
    </row>
    <row r="53" spans="2:5" x14ac:dyDescent="0.25">
      <c r="B53" s="112">
        <v>2020</v>
      </c>
      <c r="C53" s="18" t="s">
        <v>86</v>
      </c>
      <c r="D53" s="130" t="s">
        <v>66</v>
      </c>
      <c r="E53" s="369" t="s">
        <v>91</v>
      </c>
    </row>
    <row r="54" spans="2:5" x14ac:dyDescent="0.25">
      <c r="B54" s="112">
        <v>2020</v>
      </c>
      <c r="C54" s="18" t="s">
        <v>86</v>
      </c>
      <c r="D54" s="130" t="s">
        <v>67</v>
      </c>
      <c r="E54" s="370"/>
    </row>
    <row r="55" spans="2:5" x14ac:dyDescent="0.25">
      <c r="B55" s="112">
        <v>2020</v>
      </c>
      <c r="C55" s="18" t="s">
        <v>86</v>
      </c>
      <c r="D55" s="130" t="s">
        <v>68</v>
      </c>
      <c r="E55" s="365" t="s">
        <v>93</v>
      </c>
    </row>
    <row r="56" spans="2:5" x14ac:dyDescent="0.25">
      <c r="B56" s="112">
        <v>2020</v>
      </c>
      <c r="C56" s="18" t="s">
        <v>86</v>
      </c>
      <c r="D56" s="130" t="s">
        <v>69</v>
      </c>
      <c r="E56" s="366"/>
    </row>
    <row r="57" spans="2:5" x14ac:dyDescent="0.25">
      <c r="B57" s="112">
        <v>2020</v>
      </c>
      <c r="C57" s="18" t="s">
        <v>86</v>
      </c>
      <c r="D57" s="130" t="s">
        <v>70</v>
      </c>
      <c r="E57" s="367" t="s">
        <v>95</v>
      </c>
    </row>
    <row r="58" spans="2:5" ht="15.75" thickBot="1" x14ac:dyDescent="0.3">
      <c r="B58" s="113">
        <v>2020</v>
      </c>
      <c r="C58" s="49" t="s">
        <v>86</v>
      </c>
      <c r="D58" s="131" t="s">
        <v>71</v>
      </c>
      <c r="E58" s="372"/>
    </row>
  </sheetData>
  <mergeCells count="31">
    <mergeCell ref="E57:E58"/>
    <mergeCell ref="E47:E48"/>
    <mergeCell ref="E49:E50"/>
    <mergeCell ref="E51:E52"/>
    <mergeCell ref="E53:E54"/>
    <mergeCell ref="E55:E56"/>
    <mergeCell ref="E37:E38"/>
    <mergeCell ref="E39:E40"/>
    <mergeCell ref="E41:E42"/>
    <mergeCell ref="E43:E44"/>
    <mergeCell ref="E45:E46"/>
    <mergeCell ref="E27:E28"/>
    <mergeCell ref="E29:E30"/>
    <mergeCell ref="E31:E32"/>
    <mergeCell ref="E33:E34"/>
    <mergeCell ref="E35:E36"/>
    <mergeCell ref="E17:E18"/>
    <mergeCell ref="E19:E20"/>
    <mergeCell ref="E21:E22"/>
    <mergeCell ref="E23:E24"/>
    <mergeCell ref="E25:E26"/>
    <mergeCell ref="E7:E8"/>
    <mergeCell ref="E9:E10"/>
    <mergeCell ref="E11:E12"/>
    <mergeCell ref="E13:E14"/>
    <mergeCell ref="E15:E16"/>
    <mergeCell ref="B3:B4"/>
    <mergeCell ref="C3:C4"/>
    <mergeCell ref="D3:D4"/>
    <mergeCell ref="E3:E4"/>
    <mergeCell ref="E5:E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workbookViewId="0">
      <selection activeCell="B12" sqref="B12"/>
    </sheetView>
  </sheetViews>
  <sheetFormatPr baseColWidth="10" defaultRowHeight="15" x14ac:dyDescent="0.25"/>
  <sheetData>
    <row r="2" spans="2:7" ht="15.75" thickBot="1" x14ac:dyDescent="0.3"/>
    <row r="3" spans="2:7" x14ac:dyDescent="0.25">
      <c r="B3" s="333" t="s">
        <v>82</v>
      </c>
      <c r="C3" s="334"/>
      <c r="D3" s="334"/>
      <c r="E3" s="334"/>
      <c r="F3" s="334"/>
      <c r="G3" s="335"/>
    </row>
    <row r="4" spans="2:7" ht="15.75" thickBot="1" x14ac:dyDescent="0.3">
      <c r="B4" s="336"/>
      <c r="C4" s="337"/>
      <c r="D4" s="337"/>
      <c r="E4" s="337"/>
      <c r="F4" s="337"/>
      <c r="G4" s="338"/>
    </row>
    <row r="5" spans="2:7" ht="15" customHeight="1" x14ac:dyDescent="0.25">
      <c r="B5" s="321" t="s">
        <v>78</v>
      </c>
      <c r="C5" s="321" t="s">
        <v>87</v>
      </c>
      <c r="D5" s="321" t="s">
        <v>79</v>
      </c>
      <c r="E5" s="321" t="s">
        <v>80</v>
      </c>
      <c r="F5" s="329" t="s">
        <v>81</v>
      </c>
      <c r="G5" s="331" t="s">
        <v>88</v>
      </c>
    </row>
    <row r="6" spans="2:7" ht="15.75" thickBot="1" x14ac:dyDescent="0.3">
      <c r="B6" s="322"/>
      <c r="C6" s="322"/>
      <c r="D6" s="322"/>
      <c r="E6" s="322"/>
      <c r="F6" s="330"/>
      <c r="G6" s="332"/>
    </row>
    <row r="7" spans="2:7" x14ac:dyDescent="0.25">
      <c r="B7" s="99">
        <v>2018</v>
      </c>
      <c r="C7" s="19">
        <v>69</v>
      </c>
      <c r="D7" s="101">
        <v>80.135017165410403</v>
      </c>
      <c r="E7" s="103">
        <v>153.801683832077</v>
      </c>
      <c r="F7" s="121">
        <v>149.1350171654104</v>
      </c>
      <c r="G7" s="104">
        <f>C7/12</f>
        <v>5.75</v>
      </c>
    </row>
    <row r="8" spans="2:7" x14ac:dyDescent="0.25">
      <c r="B8" s="105">
        <v>2018</v>
      </c>
      <c r="C8" s="18">
        <v>132</v>
      </c>
      <c r="D8" s="107">
        <v>80.135017165410403</v>
      </c>
      <c r="E8" s="109">
        <v>153.80168383207706</v>
      </c>
      <c r="F8" s="122">
        <v>212.1350171654104</v>
      </c>
      <c r="G8" s="110">
        <f t="shared" ref="G8:G60" si="0">C8/12</f>
        <v>11</v>
      </c>
    </row>
    <row r="9" spans="2:7" x14ac:dyDescent="0.25">
      <c r="B9" s="105">
        <v>2018</v>
      </c>
      <c r="C9" s="18">
        <v>20</v>
      </c>
      <c r="D9" s="107">
        <v>80.135017165410403</v>
      </c>
      <c r="E9" s="109">
        <v>153.80168383207706</v>
      </c>
      <c r="F9" s="122">
        <v>100.1350171654104</v>
      </c>
      <c r="G9" s="110">
        <f t="shared" si="0"/>
        <v>1.6666666666666667</v>
      </c>
    </row>
    <row r="10" spans="2:7" x14ac:dyDescent="0.25">
      <c r="B10" s="105">
        <v>2018</v>
      </c>
      <c r="C10" s="18">
        <v>15</v>
      </c>
      <c r="D10" s="107">
        <v>80.135017165410403</v>
      </c>
      <c r="E10" s="109">
        <v>153.80168383207706</v>
      </c>
      <c r="F10" s="122">
        <v>95.135017165410403</v>
      </c>
      <c r="G10" s="110">
        <f t="shared" si="0"/>
        <v>1.25</v>
      </c>
    </row>
    <row r="11" spans="2:7" x14ac:dyDescent="0.25">
      <c r="B11" s="105">
        <v>2018</v>
      </c>
      <c r="C11" s="18">
        <v>14</v>
      </c>
      <c r="D11" s="107">
        <v>80.135017165410403</v>
      </c>
      <c r="E11" s="109">
        <v>153.80168383207706</v>
      </c>
      <c r="F11" s="122">
        <v>94.135017165410403</v>
      </c>
      <c r="G11" s="110">
        <f t="shared" si="0"/>
        <v>1.1666666666666667</v>
      </c>
    </row>
    <row r="12" spans="2:7" x14ac:dyDescent="0.25">
      <c r="B12" s="105">
        <v>2018</v>
      </c>
      <c r="C12" s="18">
        <v>11</v>
      </c>
      <c r="D12" s="107">
        <v>80.135017165410403</v>
      </c>
      <c r="E12" s="109">
        <v>153.80168383207706</v>
      </c>
      <c r="F12" s="122">
        <v>91.135017165410403</v>
      </c>
      <c r="G12" s="110">
        <f t="shared" si="0"/>
        <v>0.91666666666666663</v>
      </c>
    </row>
    <row r="13" spans="2:7" x14ac:dyDescent="0.25">
      <c r="B13" s="105">
        <v>2018</v>
      </c>
      <c r="C13" s="18">
        <v>101</v>
      </c>
      <c r="D13" s="107">
        <v>80.135017165410403</v>
      </c>
      <c r="E13" s="109">
        <v>153.80168383207706</v>
      </c>
      <c r="F13" s="122">
        <v>181.1350171654104</v>
      </c>
      <c r="G13" s="110">
        <f t="shared" si="0"/>
        <v>8.4166666666666661</v>
      </c>
    </row>
    <row r="14" spans="2:7" x14ac:dyDescent="0.25">
      <c r="B14" s="105">
        <v>2018</v>
      </c>
      <c r="C14" s="18">
        <v>132</v>
      </c>
      <c r="D14" s="107">
        <v>80.135017165410403</v>
      </c>
      <c r="E14" s="109">
        <v>153.80168383207706</v>
      </c>
      <c r="F14" s="122">
        <v>212.1350171654104</v>
      </c>
      <c r="G14" s="110">
        <f t="shared" si="0"/>
        <v>11</v>
      </c>
    </row>
    <row r="15" spans="2:7" x14ac:dyDescent="0.25">
      <c r="B15" s="105">
        <v>2018</v>
      </c>
      <c r="C15" s="18">
        <v>27</v>
      </c>
      <c r="D15" s="107">
        <v>80.135017165410403</v>
      </c>
      <c r="E15" s="109">
        <v>153.80168383207706</v>
      </c>
      <c r="F15" s="122">
        <v>107.1350171654104</v>
      </c>
      <c r="G15" s="110">
        <f t="shared" si="0"/>
        <v>2.25</v>
      </c>
    </row>
    <row r="16" spans="2:7" x14ac:dyDescent="0.25">
      <c r="B16" s="105">
        <v>2018</v>
      </c>
      <c r="C16" s="18">
        <v>20</v>
      </c>
      <c r="D16" s="107">
        <v>80.135017165410403</v>
      </c>
      <c r="E16" s="109">
        <v>153.80168383207706</v>
      </c>
      <c r="F16" s="122">
        <v>100.1350171654104</v>
      </c>
      <c r="G16" s="110">
        <f t="shared" si="0"/>
        <v>1.6666666666666667</v>
      </c>
    </row>
    <row r="17" spans="2:7" x14ac:dyDescent="0.25">
      <c r="B17" s="105">
        <v>2018</v>
      </c>
      <c r="C17" s="18">
        <v>10</v>
      </c>
      <c r="D17" s="107">
        <v>80.135017165410403</v>
      </c>
      <c r="E17" s="109">
        <v>153.80168383207706</v>
      </c>
      <c r="F17" s="122">
        <v>90.135017165410403</v>
      </c>
      <c r="G17" s="110">
        <f t="shared" si="0"/>
        <v>0.83333333333333337</v>
      </c>
    </row>
    <row r="18" spans="2:7" x14ac:dyDescent="0.25">
      <c r="B18" s="105">
        <v>2018</v>
      </c>
      <c r="C18" s="18">
        <v>11</v>
      </c>
      <c r="D18" s="107">
        <v>80.135017165410403</v>
      </c>
      <c r="E18" s="109">
        <v>153.80168383207706</v>
      </c>
      <c r="F18" s="122">
        <v>91.135017165410403</v>
      </c>
      <c r="G18" s="110">
        <f t="shared" si="0"/>
        <v>0.91666666666666663</v>
      </c>
    </row>
    <row r="19" spans="2:7" x14ac:dyDescent="0.25">
      <c r="B19" s="105">
        <v>2018</v>
      </c>
      <c r="C19" s="111">
        <v>110</v>
      </c>
      <c r="D19" s="107">
        <v>80.135017165410403</v>
      </c>
      <c r="E19" s="109">
        <v>153.80168383207706</v>
      </c>
      <c r="F19" s="122">
        <v>190.1350171654104</v>
      </c>
      <c r="G19" s="110">
        <f t="shared" si="0"/>
        <v>9.1666666666666661</v>
      </c>
    </row>
    <row r="20" spans="2:7" x14ac:dyDescent="0.25">
      <c r="B20" s="105">
        <v>2018</v>
      </c>
      <c r="C20" s="111">
        <v>26</v>
      </c>
      <c r="D20" s="107">
        <v>80.135017165410403</v>
      </c>
      <c r="E20" s="109">
        <v>153.80168383207706</v>
      </c>
      <c r="F20" s="122">
        <v>106.1350171654104</v>
      </c>
      <c r="G20" s="110">
        <f t="shared" si="0"/>
        <v>2.1666666666666665</v>
      </c>
    </row>
    <row r="21" spans="2:7" x14ac:dyDescent="0.25">
      <c r="B21" s="105">
        <v>2018</v>
      </c>
      <c r="C21" s="111">
        <v>16</v>
      </c>
      <c r="D21" s="107">
        <v>80.135017165410403</v>
      </c>
      <c r="E21" s="109">
        <v>153.80168383207706</v>
      </c>
      <c r="F21" s="122">
        <v>96.135017165410403</v>
      </c>
      <c r="G21" s="110">
        <f t="shared" si="0"/>
        <v>1.3333333333333333</v>
      </c>
    </row>
    <row r="22" spans="2:7" x14ac:dyDescent="0.25">
      <c r="B22" s="105">
        <v>2018</v>
      </c>
      <c r="C22" s="111">
        <v>20</v>
      </c>
      <c r="D22" s="107">
        <v>80.135017165410403</v>
      </c>
      <c r="E22" s="109">
        <v>153.80168383207706</v>
      </c>
      <c r="F22" s="122">
        <v>100.1350171654104</v>
      </c>
      <c r="G22" s="110">
        <f t="shared" si="0"/>
        <v>1.6666666666666667</v>
      </c>
    </row>
    <row r="23" spans="2:7" x14ac:dyDescent="0.25">
      <c r="B23" s="105">
        <v>2018</v>
      </c>
      <c r="C23" s="111">
        <v>11</v>
      </c>
      <c r="D23" s="107">
        <v>80.135017165410403</v>
      </c>
      <c r="E23" s="109">
        <v>153.80168383207706</v>
      </c>
      <c r="F23" s="122">
        <v>91.135017165410403</v>
      </c>
      <c r="G23" s="110">
        <f t="shared" si="0"/>
        <v>0.91666666666666663</v>
      </c>
    </row>
    <row r="24" spans="2:7" x14ac:dyDescent="0.25">
      <c r="B24" s="105">
        <v>2018</v>
      </c>
      <c r="C24" s="111">
        <v>19</v>
      </c>
      <c r="D24" s="107">
        <v>80.135017165410403</v>
      </c>
      <c r="E24" s="109">
        <v>153.80168383207706</v>
      </c>
      <c r="F24" s="122">
        <v>99.135017165410403</v>
      </c>
      <c r="G24" s="110">
        <f t="shared" si="0"/>
        <v>1.5833333333333333</v>
      </c>
    </row>
    <row r="25" spans="2:7" x14ac:dyDescent="0.25">
      <c r="B25" s="105">
        <v>2019</v>
      </c>
      <c r="C25" s="18">
        <v>80</v>
      </c>
      <c r="D25" s="107">
        <v>80.135017165410403</v>
      </c>
      <c r="E25" s="109">
        <v>153.80168383207706</v>
      </c>
      <c r="F25" s="122">
        <v>160.1350171654104</v>
      </c>
      <c r="G25" s="110">
        <f t="shared" si="0"/>
        <v>6.666666666666667</v>
      </c>
    </row>
    <row r="26" spans="2:7" x14ac:dyDescent="0.25">
      <c r="B26" s="105">
        <v>2019</v>
      </c>
      <c r="C26" s="18">
        <v>132</v>
      </c>
      <c r="D26" s="107">
        <v>80.135017165410403</v>
      </c>
      <c r="E26" s="109">
        <v>153.80168383207706</v>
      </c>
      <c r="F26" s="122">
        <v>212.1350171654104</v>
      </c>
      <c r="G26" s="110">
        <f t="shared" si="0"/>
        <v>11</v>
      </c>
    </row>
    <row r="27" spans="2:7" x14ac:dyDescent="0.25">
      <c r="B27" s="105">
        <v>2019</v>
      </c>
      <c r="C27" s="18">
        <v>31</v>
      </c>
      <c r="D27" s="107">
        <v>80.135017165410403</v>
      </c>
      <c r="E27" s="109">
        <v>153.80168383207706</v>
      </c>
      <c r="F27" s="122">
        <v>111.1350171654104</v>
      </c>
      <c r="G27" s="110">
        <f t="shared" si="0"/>
        <v>2.5833333333333335</v>
      </c>
    </row>
    <row r="28" spans="2:7" x14ac:dyDescent="0.25">
      <c r="B28" s="105">
        <v>2019</v>
      </c>
      <c r="C28" s="18">
        <v>31</v>
      </c>
      <c r="D28" s="107">
        <v>80.135017165410403</v>
      </c>
      <c r="E28" s="109">
        <v>153.80168383207706</v>
      </c>
      <c r="F28" s="122">
        <v>111.1350171654104</v>
      </c>
      <c r="G28" s="110">
        <f t="shared" si="0"/>
        <v>2.5833333333333335</v>
      </c>
    </row>
    <row r="29" spans="2:7" x14ac:dyDescent="0.25">
      <c r="B29" s="105">
        <v>2019</v>
      </c>
      <c r="C29" s="18">
        <v>30</v>
      </c>
      <c r="D29" s="107">
        <v>80.135017165410403</v>
      </c>
      <c r="E29" s="109">
        <v>153.80168383207706</v>
      </c>
      <c r="F29" s="122">
        <v>110.1350171654104</v>
      </c>
      <c r="G29" s="110">
        <f t="shared" si="0"/>
        <v>2.5</v>
      </c>
    </row>
    <row r="30" spans="2:7" x14ac:dyDescent="0.25">
      <c r="B30" s="105">
        <v>2019</v>
      </c>
      <c r="C30" s="18">
        <v>22</v>
      </c>
      <c r="D30" s="107">
        <v>80.135017165410403</v>
      </c>
      <c r="E30" s="109">
        <v>153.80168383207706</v>
      </c>
      <c r="F30" s="122">
        <v>102.1350171654104</v>
      </c>
      <c r="G30" s="110">
        <f t="shared" si="0"/>
        <v>1.8333333333333333</v>
      </c>
    </row>
    <row r="31" spans="2:7" x14ac:dyDescent="0.25">
      <c r="B31" s="105">
        <v>2019</v>
      </c>
      <c r="C31" s="18">
        <v>108</v>
      </c>
      <c r="D31" s="107">
        <v>80.135017165410403</v>
      </c>
      <c r="E31" s="109">
        <v>153.80168383207706</v>
      </c>
      <c r="F31" s="122">
        <v>188.1350171654104</v>
      </c>
      <c r="G31" s="110">
        <f t="shared" si="0"/>
        <v>9</v>
      </c>
    </row>
    <row r="32" spans="2:7" x14ac:dyDescent="0.25">
      <c r="B32" s="105">
        <v>2019</v>
      </c>
      <c r="C32" s="18">
        <v>132</v>
      </c>
      <c r="D32" s="107">
        <v>80.135017165410403</v>
      </c>
      <c r="E32" s="109">
        <v>153.80168383207706</v>
      </c>
      <c r="F32" s="122">
        <v>212.1350171654104</v>
      </c>
      <c r="G32" s="110">
        <f t="shared" si="0"/>
        <v>11</v>
      </c>
    </row>
    <row r="33" spans="2:7" x14ac:dyDescent="0.25">
      <c r="B33" s="105">
        <v>2019</v>
      </c>
      <c r="C33" s="18">
        <v>22</v>
      </c>
      <c r="D33" s="107">
        <v>80.135017165410403</v>
      </c>
      <c r="E33" s="109">
        <v>153.80168383207706</v>
      </c>
      <c r="F33" s="122">
        <v>102.1350171654104</v>
      </c>
      <c r="G33" s="110">
        <f t="shared" si="0"/>
        <v>1.8333333333333333</v>
      </c>
    </row>
    <row r="34" spans="2:7" x14ac:dyDescent="0.25">
      <c r="B34" s="105">
        <v>2019</v>
      </c>
      <c r="C34" s="18">
        <v>15</v>
      </c>
      <c r="D34" s="107">
        <v>80.135017165410403</v>
      </c>
      <c r="E34" s="109">
        <v>153.80168383207706</v>
      </c>
      <c r="F34" s="122">
        <v>95.135017165410403</v>
      </c>
      <c r="G34" s="110">
        <f t="shared" si="0"/>
        <v>1.25</v>
      </c>
    </row>
    <row r="35" spans="2:7" x14ac:dyDescent="0.25">
      <c r="B35" s="105">
        <v>2019</v>
      </c>
      <c r="C35" s="18">
        <v>17</v>
      </c>
      <c r="D35" s="107">
        <v>80.135017165410403</v>
      </c>
      <c r="E35" s="109">
        <v>153.80168383207706</v>
      </c>
      <c r="F35" s="122">
        <v>97.135017165410403</v>
      </c>
      <c r="G35" s="110">
        <f t="shared" si="0"/>
        <v>1.4166666666666667</v>
      </c>
    </row>
    <row r="36" spans="2:7" x14ac:dyDescent="0.25">
      <c r="B36" s="105">
        <v>2019</v>
      </c>
      <c r="C36" s="18">
        <v>11</v>
      </c>
      <c r="D36" s="107">
        <v>80.135017165410403</v>
      </c>
      <c r="E36" s="109">
        <v>153.80168383207706</v>
      </c>
      <c r="F36" s="122">
        <v>91.135017165410403</v>
      </c>
      <c r="G36" s="110">
        <f t="shared" si="0"/>
        <v>0.91666666666666663</v>
      </c>
    </row>
    <row r="37" spans="2:7" x14ac:dyDescent="0.25">
      <c r="B37" s="105">
        <v>2019</v>
      </c>
      <c r="C37" s="18">
        <v>115</v>
      </c>
      <c r="D37" s="107">
        <v>80.135017165410403</v>
      </c>
      <c r="E37" s="109">
        <v>153.80168383207706</v>
      </c>
      <c r="F37" s="122">
        <v>195.1350171654104</v>
      </c>
      <c r="G37" s="110">
        <f t="shared" si="0"/>
        <v>9.5833333333333339</v>
      </c>
    </row>
    <row r="38" spans="2:7" x14ac:dyDescent="0.25">
      <c r="B38" s="105">
        <v>2019</v>
      </c>
      <c r="C38" s="18">
        <v>32</v>
      </c>
      <c r="D38" s="107">
        <v>80.135017165410403</v>
      </c>
      <c r="E38" s="109">
        <v>153.80168383207706</v>
      </c>
      <c r="F38" s="122">
        <v>112.1350171654104</v>
      </c>
      <c r="G38" s="110">
        <f t="shared" si="0"/>
        <v>2.6666666666666665</v>
      </c>
    </row>
    <row r="39" spans="2:7" x14ac:dyDescent="0.25">
      <c r="B39" s="105">
        <v>2019</v>
      </c>
      <c r="C39" s="18">
        <v>13</v>
      </c>
      <c r="D39" s="107">
        <v>80.135017165410403</v>
      </c>
      <c r="E39" s="109">
        <v>153.80168383207706</v>
      </c>
      <c r="F39" s="122">
        <v>93.135017165410403</v>
      </c>
      <c r="G39" s="110">
        <f t="shared" si="0"/>
        <v>1.0833333333333333</v>
      </c>
    </row>
    <row r="40" spans="2:7" x14ac:dyDescent="0.25">
      <c r="B40" s="105">
        <v>2019</v>
      </c>
      <c r="C40" s="18">
        <v>27</v>
      </c>
      <c r="D40" s="107">
        <v>80.135017165410403</v>
      </c>
      <c r="E40" s="109">
        <v>153.80168383207706</v>
      </c>
      <c r="F40" s="122">
        <v>107.1350171654104</v>
      </c>
      <c r="G40" s="110">
        <f t="shared" si="0"/>
        <v>2.25</v>
      </c>
    </row>
    <row r="41" spans="2:7" x14ac:dyDescent="0.25">
      <c r="B41" s="105">
        <v>2019</v>
      </c>
      <c r="C41" s="18">
        <v>16</v>
      </c>
      <c r="D41" s="107">
        <v>80.135017165410403</v>
      </c>
      <c r="E41" s="109">
        <v>153.80168383207706</v>
      </c>
      <c r="F41" s="122">
        <v>96.135017165410403</v>
      </c>
      <c r="G41" s="110">
        <f t="shared" si="0"/>
        <v>1.3333333333333333</v>
      </c>
    </row>
    <row r="42" spans="2:7" x14ac:dyDescent="0.25">
      <c r="B42" s="105">
        <v>2019</v>
      </c>
      <c r="C42" s="18">
        <v>20</v>
      </c>
      <c r="D42" s="107">
        <v>80.135017165410403</v>
      </c>
      <c r="E42" s="109">
        <v>153.80168383207706</v>
      </c>
      <c r="F42" s="122">
        <v>100.1350171654104</v>
      </c>
      <c r="G42" s="110">
        <f t="shared" si="0"/>
        <v>1.6666666666666667</v>
      </c>
    </row>
    <row r="43" spans="2:7" x14ac:dyDescent="0.25">
      <c r="B43" s="112">
        <v>2020</v>
      </c>
      <c r="C43" s="18">
        <v>19</v>
      </c>
      <c r="D43" s="107">
        <v>80.135017165410403</v>
      </c>
      <c r="E43" s="109">
        <v>153.80168383207706</v>
      </c>
      <c r="F43" s="122">
        <v>99.135017165410403</v>
      </c>
      <c r="G43" s="110">
        <f t="shared" si="0"/>
        <v>1.5833333333333333</v>
      </c>
    </row>
    <row r="44" spans="2:7" x14ac:dyDescent="0.25">
      <c r="B44" s="112">
        <v>2020</v>
      </c>
      <c r="C44" s="18">
        <v>114</v>
      </c>
      <c r="D44" s="107">
        <v>80.135017165410403</v>
      </c>
      <c r="E44" s="109">
        <v>153.80168383207706</v>
      </c>
      <c r="F44" s="122">
        <v>194.1350171654104</v>
      </c>
      <c r="G44" s="110">
        <f t="shared" si="0"/>
        <v>9.5</v>
      </c>
    </row>
    <row r="45" spans="2:7" x14ac:dyDescent="0.25">
      <c r="B45" s="112">
        <v>2020</v>
      </c>
      <c r="C45" s="18">
        <v>28</v>
      </c>
      <c r="D45" s="107">
        <v>80.135017165410403</v>
      </c>
      <c r="E45" s="109">
        <v>153.80168383207706</v>
      </c>
      <c r="F45" s="122">
        <v>108.1350171654104</v>
      </c>
      <c r="G45" s="110">
        <f t="shared" si="0"/>
        <v>2.3333333333333335</v>
      </c>
    </row>
    <row r="46" spans="2:7" x14ac:dyDescent="0.25">
      <c r="B46" s="112">
        <v>2020</v>
      </c>
      <c r="C46" s="18">
        <v>11</v>
      </c>
      <c r="D46" s="107">
        <v>80.135017165410403</v>
      </c>
      <c r="E46" s="109">
        <v>153.80168383207706</v>
      </c>
      <c r="F46" s="122">
        <v>91.135017165410403</v>
      </c>
      <c r="G46" s="110">
        <f t="shared" si="0"/>
        <v>0.91666666666666663</v>
      </c>
    </row>
    <row r="47" spans="2:7" x14ac:dyDescent="0.25">
      <c r="B47" s="112">
        <v>2020</v>
      </c>
      <c r="C47" s="18">
        <v>5</v>
      </c>
      <c r="D47" s="107">
        <v>80.135017165410403</v>
      </c>
      <c r="E47" s="109">
        <v>153.80168383207706</v>
      </c>
      <c r="F47" s="122">
        <v>85.135017165410403</v>
      </c>
      <c r="G47" s="110">
        <f t="shared" si="0"/>
        <v>0.41666666666666669</v>
      </c>
    </row>
    <row r="48" spans="2:7" x14ac:dyDescent="0.25">
      <c r="B48" s="112">
        <v>2020</v>
      </c>
      <c r="C48" s="18">
        <v>12</v>
      </c>
      <c r="D48" s="107">
        <v>80.135017165410403</v>
      </c>
      <c r="E48" s="109">
        <v>153.80168383207706</v>
      </c>
      <c r="F48" s="122">
        <v>92.135017165410403</v>
      </c>
      <c r="G48" s="110">
        <f t="shared" si="0"/>
        <v>1</v>
      </c>
    </row>
    <row r="49" spans="2:7" x14ac:dyDescent="0.25">
      <c r="B49" s="112">
        <v>2020</v>
      </c>
      <c r="C49" s="18">
        <v>47</v>
      </c>
      <c r="D49" s="107">
        <v>80.135017165410403</v>
      </c>
      <c r="E49" s="109">
        <v>153.80168383207706</v>
      </c>
      <c r="F49" s="122">
        <v>127.1350171654104</v>
      </c>
      <c r="G49" s="110">
        <f t="shared" si="0"/>
        <v>3.9166666666666665</v>
      </c>
    </row>
    <row r="50" spans="2:7" x14ac:dyDescent="0.25">
      <c r="B50" s="112">
        <v>2020</v>
      </c>
      <c r="C50" s="18">
        <v>104</v>
      </c>
      <c r="D50" s="107">
        <v>80.135017165410403</v>
      </c>
      <c r="E50" s="109">
        <v>153.80168383207706</v>
      </c>
      <c r="F50" s="122">
        <v>184.1350171654104</v>
      </c>
      <c r="G50" s="110">
        <f t="shared" si="0"/>
        <v>8.6666666666666661</v>
      </c>
    </row>
    <row r="51" spans="2:7" x14ac:dyDescent="0.25">
      <c r="B51" s="112">
        <v>2020</v>
      </c>
      <c r="C51" s="18">
        <v>14</v>
      </c>
      <c r="D51" s="107">
        <v>80.135017165410403</v>
      </c>
      <c r="E51" s="109">
        <v>153.80168383207706</v>
      </c>
      <c r="F51" s="122">
        <v>94.135017165410403</v>
      </c>
      <c r="G51" s="110">
        <f t="shared" si="0"/>
        <v>1.1666666666666667</v>
      </c>
    </row>
    <row r="52" spans="2:7" x14ac:dyDescent="0.25">
      <c r="B52" s="112">
        <v>2020</v>
      </c>
      <c r="C52" s="18">
        <v>47</v>
      </c>
      <c r="D52" s="107">
        <v>80.135017165410403</v>
      </c>
      <c r="E52" s="109">
        <v>153.80168383207706</v>
      </c>
      <c r="F52" s="122">
        <v>127.1350171654104</v>
      </c>
      <c r="G52" s="110">
        <f t="shared" si="0"/>
        <v>3.9166666666666665</v>
      </c>
    </row>
    <row r="53" spans="2:7" x14ac:dyDescent="0.25">
      <c r="B53" s="112">
        <v>2020</v>
      </c>
      <c r="C53" s="18">
        <v>8</v>
      </c>
      <c r="D53" s="107">
        <v>80.135017165410403</v>
      </c>
      <c r="E53" s="109">
        <v>153.80168383207706</v>
      </c>
      <c r="F53" s="122">
        <v>88.135017165410403</v>
      </c>
      <c r="G53" s="110">
        <f t="shared" si="0"/>
        <v>0.66666666666666663</v>
      </c>
    </row>
    <row r="54" spans="2:7" x14ac:dyDescent="0.25">
      <c r="B54" s="112">
        <v>2020</v>
      </c>
      <c r="C54" s="18">
        <v>9</v>
      </c>
      <c r="D54" s="107">
        <v>80.135017165410403</v>
      </c>
      <c r="E54" s="109">
        <v>153.80168383207706</v>
      </c>
      <c r="F54" s="122">
        <v>89.135017165410403</v>
      </c>
      <c r="G54" s="110">
        <f t="shared" si="0"/>
        <v>0.75</v>
      </c>
    </row>
    <row r="55" spans="2:7" x14ac:dyDescent="0.25">
      <c r="B55" s="112">
        <v>2020</v>
      </c>
      <c r="C55" s="18">
        <v>85</v>
      </c>
      <c r="D55" s="107">
        <v>80.135017165410403</v>
      </c>
      <c r="E55" s="109">
        <v>153.80168383207706</v>
      </c>
      <c r="F55" s="122">
        <v>165.1350171654104</v>
      </c>
      <c r="G55" s="110">
        <f t="shared" si="0"/>
        <v>7.083333333333333</v>
      </c>
    </row>
    <row r="56" spans="2:7" x14ac:dyDescent="0.25">
      <c r="B56" s="112">
        <v>2020</v>
      </c>
      <c r="C56" s="47">
        <v>51</v>
      </c>
      <c r="D56" s="107">
        <v>80.135017165410403</v>
      </c>
      <c r="E56" s="109">
        <v>153.80168383207706</v>
      </c>
      <c r="F56" s="122">
        <v>131.1350171654104</v>
      </c>
      <c r="G56" s="110">
        <f t="shared" si="0"/>
        <v>4.25</v>
      </c>
    </row>
    <row r="57" spans="2:7" x14ac:dyDescent="0.25">
      <c r="B57" s="112">
        <v>2020</v>
      </c>
      <c r="C57" s="111">
        <v>13</v>
      </c>
      <c r="D57" s="107">
        <v>80.135017165410403</v>
      </c>
      <c r="E57" s="109">
        <v>153.80168383207706</v>
      </c>
      <c r="F57" s="122">
        <v>93.135017165410403</v>
      </c>
      <c r="G57" s="110">
        <f t="shared" si="0"/>
        <v>1.0833333333333333</v>
      </c>
    </row>
    <row r="58" spans="2:7" x14ac:dyDescent="0.25">
      <c r="B58" s="112">
        <v>2020</v>
      </c>
      <c r="C58" s="111">
        <v>19</v>
      </c>
      <c r="D58" s="107">
        <v>80.135017165410403</v>
      </c>
      <c r="E58" s="109">
        <v>153.80168383207706</v>
      </c>
      <c r="F58" s="122">
        <v>99.135017165410403</v>
      </c>
      <c r="G58" s="110">
        <f t="shared" si="0"/>
        <v>1.5833333333333333</v>
      </c>
    </row>
    <row r="59" spans="2:7" x14ac:dyDescent="0.25">
      <c r="B59" s="112">
        <v>2020</v>
      </c>
      <c r="C59" s="111">
        <v>4</v>
      </c>
      <c r="D59" s="107">
        <v>80.135017165410403</v>
      </c>
      <c r="E59" s="109">
        <v>153.80168383207706</v>
      </c>
      <c r="F59" s="122">
        <v>84.135017165410403</v>
      </c>
      <c r="G59" s="110">
        <f t="shared" si="0"/>
        <v>0.33333333333333331</v>
      </c>
    </row>
    <row r="60" spans="2:7" ht="15.75" thickBot="1" x14ac:dyDescent="0.3">
      <c r="B60" s="113">
        <v>2020</v>
      </c>
      <c r="C60" s="115">
        <v>9</v>
      </c>
      <c r="D60" s="116">
        <v>80.135017165410403</v>
      </c>
      <c r="E60" s="118">
        <v>153.80168383207706</v>
      </c>
      <c r="F60" s="123">
        <v>89.135017165410403</v>
      </c>
      <c r="G60" s="119">
        <f t="shared" si="0"/>
        <v>0.75</v>
      </c>
    </row>
  </sheetData>
  <mergeCells count="7">
    <mergeCell ref="G5:G6"/>
    <mergeCell ref="B3:G4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workbookViewId="0">
      <selection activeCell="J27" sqref="J27"/>
    </sheetView>
  </sheetViews>
  <sheetFormatPr baseColWidth="10" defaultRowHeight="15" x14ac:dyDescent="0.25"/>
  <cols>
    <col min="2" max="2" width="16.28515625" customWidth="1"/>
    <col min="3" max="4" width="22.85546875" customWidth="1"/>
    <col min="5" max="5" width="23.42578125" customWidth="1"/>
    <col min="6" max="6" width="13.140625" customWidth="1"/>
    <col min="7" max="7" width="13.85546875" customWidth="1"/>
    <col min="8" max="8" width="18.5703125" customWidth="1"/>
    <col min="9" max="9" width="17.7109375" customWidth="1"/>
    <col min="10" max="10" width="18.85546875" customWidth="1"/>
    <col min="11" max="11" width="20.140625" customWidth="1"/>
    <col min="12" max="12" width="20.85546875" customWidth="1"/>
    <col min="13" max="13" width="20.42578125" customWidth="1"/>
  </cols>
  <sheetData>
    <row r="2" spans="2:13" ht="15.75" thickBot="1" x14ac:dyDescent="0.3"/>
    <row r="3" spans="2:13" x14ac:dyDescent="0.25">
      <c r="B3" s="379" t="s">
        <v>23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1"/>
    </row>
    <row r="4" spans="2:13" ht="15.75" thickBot="1" x14ac:dyDescent="0.3">
      <c r="B4" s="382" t="s">
        <v>30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4"/>
    </row>
    <row r="5" spans="2:13" x14ac:dyDescent="0.25">
      <c r="B5" s="385" t="s">
        <v>0</v>
      </c>
      <c r="C5" s="375" t="s">
        <v>32</v>
      </c>
      <c r="D5" s="375" t="s">
        <v>33</v>
      </c>
      <c r="E5" s="375" t="s">
        <v>34</v>
      </c>
      <c r="F5" s="375" t="s">
        <v>35</v>
      </c>
      <c r="G5" s="375" t="s">
        <v>36</v>
      </c>
      <c r="H5" s="375" t="s">
        <v>37</v>
      </c>
      <c r="I5" s="375" t="s">
        <v>38</v>
      </c>
      <c r="J5" s="375" t="s">
        <v>41</v>
      </c>
      <c r="K5" s="375" t="s">
        <v>40</v>
      </c>
      <c r="L5" s="375" t="s">
        <v>113</v>
      </c>
      <c r="M5" s="377" t="s">
        <v>114</v>
      </c>
    </row>
    <row r="6" spans="2:13" ht="15.75" thickBot="1" x14ac:dyDescent="0.3">
      <c r="B6" s="38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8"/>
    </row>
    <row r="7" spans="2:13" x14ac:dyDescent="0.25">
      <c r="B7" s="195" t="s">
        <v>1</v>
      </c>
      <c r="C7" s="196">
        <v>136040000</v>
      </c>
      <c r="D7" s="196">
        <v>137080000</v>
      </c>
      <c r="E7" s="196">
        <v>120600000</v>
      </c>
      <c r="F7" s="197">
        <v>7.6448103498970889E-3</v>
      </c>
      <c r="G7" s="197">
        <v>-0.12022176831047564</v>
      </c>
      <c r="H7" s="196">
        <v>1040000</v>
      </c>
      <c r="I7" s="196">
        <v>-16480000</v>
      </c>
      <c r="J7" s="160">
        <v>-120</v>
      </c>
      <c r="K7" s="160">
        <v>-194</v>
      </c>
      <c r="L7" s="197">
        <v>-0.16759776536312848</v>
      </c>
      <c r="M7" s="198">
        <v>-0.32550335570469796</v>
      </c>
    </row>
    <row r="8" spans="2:13" x14ac:dyDescent="0.25">
      <c r="B8" s="3" t="s">
        <v>3</v>
      </c>
      <c r="C8" s="199">
        <v>42550000</v>
      </c>
      <c r="D8" s="199">
        <v>47000000</v>
      </c>
      <c r="E8" s="199">
        <v>42240000</v>
      </c>
      <c r="F8" s="200">
        <v>0.1045828437132785</v>
      </c>
      <c r="G8" s="200">
        <v>-0.10127659574468086</v>
      </c>
      <c r="H8" s="199">
        <v>4450000</v>
      </c>
      <c r="I8" s="199">
        <v>-4760000</v>
      </c>
      <c r="J8" s="162">
        <v>5</v>
      </c>
      <c r="K8" s="162">
        <v>-43</v>
      </c>
      <c r="L8" s="200">
        <v>2.1739130434782608E-2</v>
      </c>
      <c r="M8" s="201">
        <v>-0.18297872340425531</v>
      </c>
    </row>
    <row r="9" spans="2:13" x14ac:dyDescent="0.25">
      <c r="B9" s="3" t="s">
        <v>12</v>
      </c>
      <c r="C9" s="199">
        <v>64600000</v>
      </c>
      <c r="D9" s="199">
        <v>73080000</v>
      </c>
      <c r="E9" s="199">
        <v>47400000</v>
      </c>
      <c r="F9" s="200">
        <v>0.13126934984520125</v>
      </c>
      <c r="G9" s="200">
        <v>-0.35139573070607555</v>
      </c>
      <c r="H9" s="199">
        <v>8480000</v>
      </c>
      <c r="I9" s="199">
        <v>-25680000</v>
      </c>
      <c r="J9" s="162">
        <v>26</v>
      </c>
      <c r="K9" s="162">
        <v>-169</v>
      </c>
      <c r="L9" s="200">
        <v>6.8421052631578952E-2</v>
      </c>
      <c r="M9" s="201">
        <v>-0.41625615763546797</v>
      </c>
    </row>
    <row r="10" spans="2:13" x14ac:dyDescent="0.25">
      <c r="B10" s="3" t="s">
        <v>13</v>
      </c>
      <c r="C10" s="199">
        <v>15300000</v>
      </c>
      <c r="D10" s="199">
        <v>12760000</v>
      </c>
      <c r="E10" s="199">
        <v>29100000</v>
      </c>
      <c r="F10" s="200">
        <v>-0.16601307189542483</v>
      </c>
      <c r="G10" s="200">
        <v>1.280564263322884</v>
      </c>
      <c r="H10" s="199">
        <v>-2540000</v>
      </c>
      <c r="I10" s="199">
        <v>16340000</v>
      </c>
      <c r="J10" s="162">
        <v>-27</v>
      </c>
      <c r="K10" s="162">
        <v>39</v>
      </c>
      <c r="L10" s="200">
        <v>-0.31764705882352939</v>
      </c>
      <c r="M10" s="201">
        <v>0.67241379310344829</v>
      </c>
    </row>
    <row r="11" spans="2:13" x14ac:dyDescent="0.25">
      <c r="B11" s="3" t="s">
        <v>5</v>
      </c>
      <c r="C11" s="199">
        <v>100760000</v>
      </c>
      <c r="D11" s="199">
        <v>122670000</v>
      </c>
      <c r="E11" s="199">
        <v>115260000</v>
      </c>
      <c r="F11" s="200">
        <v>0.21744739976181024</v>
      </c>
      <c r="G11" s="200">
        <v>-6.0405967229151383E-2</v>
      </c>
      <c r="H11" s="199">
        <v>21910000</v>
      </c>
      <c r="I11" s="199">
        <v>-7410000</v>
      </c>
      <c r="J11" s="162">
        <v>-35</v>
      </c>
      <c r="K11" s="162">
        <v>-84</v>
      </c>
      <c r="L11" s="200">
        <v>-7.6419213973799124E-2</v>
      </c>
      <c r="M11" s="201">
        <v>-0.19858156028368795</v>
      </c>
    </row>
    <row r="12" spans="2:13" x14ac:dyDescent="0.25">
      <c r="B12" s="3" t="s">
        <v>6</v>
      </c>
      <c r="C12" s="199">
        <v>70770000</v>
      </c>
      <c r="D12" s="199">
        <v>93150000</v>
      </c>
      <c r="E12" s="199">
        <v>65500000</v>
      </c>
      <c r="F12" s="200">
        <v>0.31623569309029248</v>
      </c>
      <c r="G12" s="200">
        <v>-0.29683306494900696</v>
      </c>
      <c r="H12" s="199">
        <v>22380000</v>
      </c>
      <c r="I12" s="199">
        <v>-27650000</v>
      </c>
      <c r="J12" s="162">
        <v>68</v>
      </c>
      <c r="K12" s="162">
        <v>-143</v>
      </c>
      <c r="L12" s="200">
        <v>0.20178041543026706</v>
      </c>
      <c r="M12" s="201">
        <v>-0.35308641975308641</v>
      </c>
    </row>
    <row r="13" spans="2:13" ht="15.75" thickBot="1" x14ac:dyDescent="0.3">
      <c r="B13" s="4" t="s">
        <v>28</v>
      </c>
      <c r="C13" s="202">
        <f t="shared" ref="C13:M13" si="0">SUM(C7:C12)</f>
        <v>430020000</v>
      </c>
      <c r="D13" s="202">
        <f t="shared" si="0"/>
        <v>485740000</v>
      </c>
      <c r="E13" s="202">
        <f t="shared" si="0"/>
        <v>420100000</v>
      </c>
      <c r="F13" s="203">
        <f t="shared" si="0"/>
        <v>0.6111670248650547</v>
      </c>
      <c r="G13" s="203">
        <f t="shared" si="0"/>
        <v>0.35043113638349366</v>
      </c>
      <c r="H13" s="202">
        <f t="shared" si="0"/>
        <v>55720000</v>
      </c>
      <c r="I13" s="202">
        <f t="shared" si="0"/>
        <v>-65640000</v>
      </c>
      <c r="J13" s="204">
        <f t="shared" si="0"/>
        <v>-83</v>
      </c>
      <c r="K13" s="204">
        <f t="shared" si="0"/>
        <v>-594</v>
      </c>
      <c r="L13" s="203">
        <f t="shared" si="0"/>
        <v>-0.26972343966382839</v>
      </c>
      <c r="M13" s="205">
        <f t="shared" si="0"/>
        <v>-0.80399242367774737</v>
      </c>
    </row>
  </sheetData>
  <mergeCells count="14">
    <mergeCell ref="J5:J6"/>
    <mergeCell ref="K5:K6"/>
    <mergeCell ref="L5:L6"/>
    <mergeCell ref="M5:M6"/>
    <mergeCell ref="B3:M3"/>
    <mergeCell ref="B4:M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8"/>
  <sheetViews>
    <sheetView workbookViewId="0">
      <selection activeCell="I12" sqref="I12"/>
    </sheetView>
  </sheetViews>
  <sheetFormatPr baseColWidth="10" defaultRowHeight="15" x14ac:dyDescent="0.25"/>
  <cols>
    <col min="3" max="3" width="13.42578125" customWidth="1"/>
    <col min="4" max="4" width="39" customWidth="1"/>
    <col min="9" max="9" width="36" customWidth="1"/>
    <col min="10" max="10" width="12.140625" customWidth="1"/>
    <col min="14" max="14" width="33.5703125" customWidth="1"/>
    <col min="16" max="16" width="10.140625" customWidth="1"/>
  </cols>
  <sheetData>
    <row r="4" spans="2:19" ht="15.75" thickBot="1" x14ac:dyDescent="0.3"/>
    <row r="5" spans="2:19" x14ac:dyDescent="0.25">
      <c r="B5" s="124"/>
      <c r="C5" s="340" t="s">
        <v>103</v>
      </c>
      <c r="D5" s="422" t="s">
        <v>104</v>
      </c>
      <c r="E5" s="340" t="s">
        <v>73</v>
      </c>
      <c r="F5" s="412" t="s">
        <v>50</v>
      </c>
      <c r="G5" s="206"/>
      <c r="H5" s="140"/>
      <c r="I5" s="141"/>
      <c r="J5" s="140"/>
      <c r="K5" s="140"/>
      <c r="L5" s="140"/>
      <c r="M5" s="410" t="s">
        <v>86</v>
      </c>
      <c r="N5" s="404" t="s">
        <v>104</v>
      </c>
      <c r="O5" s="410" t="s">
        <v>73</v>
      </c>
      <c r="P5" s="410" t="s">
        <v>50</v>
      </c>
      <c r="Q5" s="140"/>
      <c r="R5" s="140"/>
      <c r="S5" s="140"/>
    </row>
    <row r="6" spans="2:19" ht="15.75" thickBot="1" x14ac:dyDescent="0.3">
      <c r="B6" s="124"/>
      <c r="C6" s="341"/>
      <c r="D6" s="423"/>
      <c r="E6" s="424"/>
      <c r="F6" s="413"/>
      <c r="G6" s="206"/>
      <c r="H6" s="140"/>
      <c r="I6" s="141"/>
      <c r="J6" s="140"/>
      <c r="K6" s="140"/>
      <c r="L6" s="140"/>
      <c r="M6" s="411"/>
      <c r="N6" s="405"/>
      <c r="O6" s="411"/>
      <c r="P6" s="411"/>
      <c r="Q6" s="140"/>
      <c r="R6" s="140"/>
      <c r="S6" s="140"/>
    </row>
    <row r="7" spans="2:19" x14ac:dyDescent="0.25">
      <c r="B7" s="124"/>
      <c r="C7" s="400" t="s">
        <v>91</v>
      </c>
      <c r="D7" s="147" t="s">
        <v>52</v>
      </c>
      <c r="E7" s="395">
        <v>0.98</v>
      </c>
      <c r="F7" s="391">
        <v>2.0499999999999998</v>
      </c>
      <c r="G7" s="207"/>
      <c r="H7" s="142"/>
      <c r="I7" s="153"/>
      <c r="J7" s="154"/>
      <c r="K7" s="155"/>
      <c r="L7" s="138"/>
      <c r="M7" s="406" t="s">
        <v>91</v>
      </c>
      <c r="N7" s="129" t="s">
        <v>66</v>
      </c>
      <c r="O7" s="415">
        <v>0.98</v>
      </c>
      <c r="P7" s="402">
        <v>2.0499999999999998</v>
      </c>
      <c r="Q7" s="138"/>
      <c r="R7" s="138"/>
      <c r="S7" s="138"/>
    </row>
    <row r="8" spans="2:19" ht="15.75" thickBot="1" x14ac:dyDescent="0.3">
      <c r="B8" s="124"/>
      <c r="C8" s="401"/>
      <c r="D8" s="148" t="s">
        <v>53</v>
      </c>
      <c r="E8" s="396"/>
      <c r="F8" s="392"/>
      <c r="G8" s="207"/>
      <c r="H8" s="142"/>
      <c r="I8" s="153"/>
      <c r="J8" s="154"/>
      <c r="K8" s="155"/>
      <c r="L8" s="138"/>
      <c r="M8" s="407"/>
      <c r="N8" s="131" t="s">
        <v>67</v>
      </c>
      <c r="O8" s="416"/>
      <c r="P8" s="403"/>
      <c r="Q8" s="138"/>
      <c r="R8" s="138"/>
      <c r="S8" s="138"/>
    </row>
    <row r="9" spans="2:19" x14ac:dyDescent="0.25">
      <c r="B9" s="421"/>
      <c r="C9" s="397" t="s">
        <v>93</v>
      </c>
      <c r="D9" s="149" t="s">
        <v>54</v>
      </c>
      <c r="E9" s="398">
        <v>0.9</v>
      </c>
      <c r="F9" s="399">
        <v>1.28</v>
      </c>
      <c r="G9" s="158"/>
      <c r="H9" s="142"/>
      <c r="I9" s="153"/>
      <c r="J9" s="154"/>
      <c r="K9" s="156"/>
      <c r="L9" s="136"/>
      <c r="M9" s="408" t="s">
        <v>93</v>
      </c>
      <c r="N9" s="133" t="s">
        <v>68</v>
      </c>
      <c r="O9" s="414">
        <v>0.9</v>
      </c>
      <c r="P9" s="409">
        <v>1.28</v>
      </c>
      <c r="Q9" s="136"/>
      <c r="R9" s="136"/>
      <c r="S9" s="136"/>
    </row>
    <row r="10" spans="2:19" ht="15.75" thickBot="1" x14ac:dyDescent="0.3">
      <c r="B10" s="421"/>
      <c r="C10" s="397"/>
      <c r="D10" s="150" t="s">
        <v>55</v>
      </c>
      <c r="E10" s="425"/>
      <c r="F10" s="399"/>
      <c r="G10" s="158"/>
      <c r="H10" s="142"/>
      <c r="I10" s="153"/>
      <c r="J10" s="154"/>
      <c r="K10" s="156"/>
      <c r="L10" s="136"/>
      <c r="M10" s="408"/>
      <c r="N10" s="146" t="s">
        <v>69</v>
      </c>
      <c r="O10" s="414"/>
      <c r="P10" s="409"/>
      <c r="Q10" s="136"/>
      <c r="R10" s="136"/>
      <c r="S10" s="136"/>
    </row>
    <row r="11" spans="2:19" x14ac:dyDescent="0.25">
      <c r="B11" s="421"/>
      <c r="C11" s="387" t="s">
        <v>95</v>
      </c>
      <c r="D11" s="147" t="s">
        <v>56</v>
      </c>
      <c r="E11" s="389">
        <v>0.8</v>
      </c>
      <c r="F11" s="391">
        <v>0.84</v>
      </c>
      <c r="G11" s="158"/>
      <c r="H11" s="142"/>
      <c r="I11" s="153"/>
      <c r="J11" s="157"/>
      <c r="K11" s="155"/>
      <c r="L11" s="136"/>
      <c r="M11" s="419" t="s">
        <v>95</v>
      </c>
      <c r="N11" s="129" t="s">
        <v>70</v>
      </c>
      <c r="O11" s="417">
        <v>0.8</v>
      </c>
      <c r="P11" s="402">
        <v>0.84</v>
      </c>
      <c r="Q11" s="136"/>
      <c r="R11" s="136"/>
      <c r="S11" s="136"/>
    </row>
    <row r="12" spans="2:19" ht="15.75" thickBot="1" x14ac:dyDescent="0.3">
      <c r="B12" s="421"/>
      <c r="C12" s="388"/>
      <c r="D12" s="148" t="s">
        <v>57</v>
      </c>
      <c r="E12" s="426"/>
      <c r="F12" s="392"/>
      <c r="G12" s="158"/>
      <c r="H12" s="142"/>
      <c r="I12" s="153"/>
      <c r="J12" s="157"/>
      <c r="K12" s="155"/>
      <c r="L12" s="136"/>
      <c r="M12" s="420"/>
      <c r="N12" s="131" t="s">
        <v>71</v>
      </c>
      <c r="O12" s="418"/>
      <c r="P12" s="403"/>
      <c r="Q12" s="136"/>
      <c r="R12" s="136"/>
      <c r="S12" s="136"/>
    </row>
    <row r="13" spans="2:19" x14ac:dyDescent="0.25">
      <c r="B13" s="124"/>
      <c r="C13" s="321" t="s">
        <v>105</v>
      </c>
      <c r="D13" s="208"/>
      <c r="E13" s="209"/>
      <c r="F13" s="209"/>
      <c r="G13" s="209"/>
      <c r="H13" s="29"/>
      <c r="I13" s="139"/>
      <c r="J13" s="139"/>
      <c r="K13" s="139"/>
      <c r="L13" s="139"/>
      <c r="M13" s="139"/>
      <c r="N13" s="29"/>
      <c r="O13" s="139"/>
      <c r="P13" s="139"/>
      <c r="Q13" s="139"/>
      <c r="R13" s="139"/>
      <c r="S13" s="139"/>
    </row>
    <row r="14" spans="2:19" ht="15.75" thickBot="1" x14ac:dyDescent="0.3">
      <c r="C14" s="339"/>
      <c r="D14" s="208"/>
      <c r="E14" s="209"/>
      <c r="F14" s="209"/>
      <c r="G14" s="20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2:19" x14ac:dyDescent="0.25">
      <c r="C15" s="400" t="s">
        <v>91</v>
      </c>
      <c r="D15" s="129" t="s">
        <v>59</v>
      </c>
      <c r="E15" s="395">
        <v>0.98</v>
      </c>
      <c r="F15" s="391">
        <v>2.0499999999999998</v>
      </c>
      <c r="G15" s="1"/>
    </row>
    <row r="16" spans="2:19" ht="15.75" thickBot="1" x14ac:dyDescent="0.3">
      <c r="C16" s="401"/>
      <c r="D16" s="131" t="s">
        <v>60</v>
      </c>
      <c r="E16" s="396"/>
      <c r="F16" s="392"/>
      <c r="G16" s="1"/>
    </row>
    <row r="17" spans="3:8" x14ac:dyDescent="0.25">
      <c r="C17" s="397" t="s">
        <v>93</v>
      </c>
      <c r="D17" s="133" t="s">
        <v>61</v>
      </c>
      <c r="E17" s="398">
        <v>0.9</v>
      </c>
      <c r="F17" s="399">
        <v>1.28</v>
      </c>
      <c r="G17" s="210"/>
      <c r="H17" s="29"/>
    </row>
    <row r="18" spans="3:8" ht="15.75" thickBot="1" x14ac:dyDescent="0.3">
      <c r="C18" s="397"/>
      <c r="D18" s="146" t="s">
        <v>62</v>
      </c>
      <c r="E18" s="398"/>
      <c r="F18" s="399"/>
      <c r="G18" s="210"/>
      <c r="H18" s="29"/>
    </row>
    <row r="19" spans="3:8" x14ac:dyDescent="0.25">
      <c r="C19" s="387" t="s">
        <v>95</v>
      </c>
      <c r="D19" s="129" t="s">
        <v>63</v>
      </c>
      <c r="E19" s="389">
        <v>0.8</v>
      </c>
      <c r="F19" s="391">
        <v>0.84</v>
      </c>
      <c r="G19" s="210"/>
      <c r="H19" s="29"/>
    </row>
    <row r="20" spans="3:8" ht="15.75" thickBot="1" x14ac:dyDescent="0.3">
      <c r="C20" s="388"/>
      <c r="D20" s="131" t="s">
        <v>64</v>
      </c>
      <c r="E20" s="390"/>
      <c r="F20" s="392"/>
      <c r="G20" s="210"/>
      <c r="H20" s="29"/>
    </row>
    <row r="21" spans="3:8" x14ac:dyDescent="0.25">
      <c r="C21" s="321" t="s">
        <v>86</v>
      </c>
      <c r="D21" s="393"/>
      <c r="E21" s="394"/>
      <c r="F21" s="394"/>
      <c r="G21" s="394"/>
      <c r="H21" s="29"/>
    </row>
    <row r="22" spans="3:8" ht="15.75" thickBot="1" x14ac:dyDescent="0.3">
      <c r="C22" s="339"/>
      <c r="D22" s="393"/>
      <c r="E22" s="394"/>
      <c r="F22" s="394"/>
      <c r="G22" s="394"/>
      <c r="H22" s="29"/>
    </row>
    <row r="23" spans="3:8" x14ac:dyDescent="0.25">
      <c r="C23" s="400" t="s">
        <v>91</v>
      </c>
      <c r="D23" s="129" t="s">
        <v>66</v>
      </c>
      <c r="E23" s="395">
        <v>0.98</v>
      </c>
      <c r="F23" s="391">
        <v>2.0499999999999998</v>
      </c>
      <c r="G23" s="210"/>
      <c r="H23" s="29"/>
    </row>
    <row r="24" spans="3:8" ht="15.75" thickBot="1" x14ac:dyDescent="0.3">
      <c r="C24" s="401"/>
      <c r="D24" s="131" t="s">
        <v>67</v>
      </c>
      <c r="E24" s="396"/>
      <c r="F24" s="392"/>
      <c r="G24" s="210"/>
      <c r="H24" s="29"/>
    </row>
    <row r="25" spans="3:8" x14ac:dyDescent="0.25">
      <c r="C25" s="397" t="s">
        <v>93</v>
      </c>
      <c r="D25" s="133" t="s">
        <v>68</v>
      </c>
      <c r="E25" s="398">
        <v>0.9</v>
      </c>
      <c r="F25" s="399">
        <v>1.28</v>
      </c>
      <c r="G25" s="210"/>
      <c r="H25" s="29"/>
    </row>
    <row r="26" spans="3:8" ht="15.75" thickBot="1" x14ac:dyDescent="0.3">
      <c r="C26" s="397"/>
      <c r="D26" s="146" t="s">
        <v>69</v>
      </c>
      <c r="E26" s="398"/>
      <c r="F26" s="399"/>
      <c r="G26" s="1"/>
    </row>
    <row r="27" spans="3:8" x14ac:dyDescent="0.25">
      <c r="C27" s="387" t="s">
        <v>95</v>
      </c>
      <c r="D27" s="129" t="s">
        <v>70</v>
      </c>
      <c r="E27" s="389">
        <v>0.8</v>
      </c>
      <c r="F27" s="391">
        <v>0.84</v>
      </c>
      <c r="G27" s="1"/>
    </row>
    <row r="28" spans="3:8" ht="15.75" thickBot="1" x14ac:dyDescent="0.3">
      <c r="C28" s="388"/>
      <c r="D28" s="131" t="s">
        <v>71</v>
      </c>
      <c r="E28" s="390"/>
      <c r="F28" s="392"/>
      <c r="G28" s="1"/>
    </row>
  </sheetData>
  <mergeCells count="49">
    <mergeCell ref="O11:O12"/>
    <mergeCell ref="M11:M12"/>
    <mergeCell ref="B11:B12"/>
    <mergeCell ref="C11:C12"/>
    <mergeCell ref="C5:C6"/>
    <mergeCell ref="D5:D6"/>
    <mergeCell ref="E5:E6"/>
    <mergeCell ref="C7:C8"/>
    <mergeCell ref="B9:B10"/>
    <mergeCell ref="C9:C10"/>
    <mergeCell ref="E7:E8"/>
    <mergeCell ref="E9:E10"/>
    <mergeCell ref="E11:E12"/>
    <mergeCell ref="P11:P12"/>
    <mergeCell ref="C13:C14"/>
    <mergeCell ref="N5:N6"/>
    <mergeCell ref="M7:M8"/>
    <mergeCell ref="P7:P8"/>
    <mergeCell ref="M9:M10"/>
    <mergeCell ref="P9:P10"/>
    <mergeCell ref="P5:P6"/>
    <mergeCell ref="F5:F6"/>
    <mergeCell ref="O9:O10"/>
    <mergeCell ref="M5:M6"/>
    <mergeCell ref="F7:F8"/>
    <mergeCell ref="F9:F10"/>
    <mergeCell ref="F11:F12"/>
    <mergeCell ref="O7:O8"/>
    <mergeCell ref="O5:O6"/>
    <mergeCell ref="C15:C16"/>
    <mergeCell ref="E15:E16"/>
    <mergeCell ref="F15:F16"/>
    <mergeCell ref="E19:E20"/>
    <mergeCell ref="F19:F20"/>
    <mergeCell ref="F17:F18"/>
    <mergeCell ref="C19:C20"/>
    <mergeCell ref="C17:C18"/>
    <mergeCell ref="E17:E18"/>
    <mergeCell ref="C27:C28"/>
    <mergeCell ref="E27:E28"/>
    <mergeCell ref="F27:F28"/>
    <mergeCell ref="D21:G22"/>
    <mergeCell ref="E23:E24"/>
    <mergeCell ref="F23:F24"/>
    <mergeCell ref="C25:C26"/>
    <mergeCell ref="E25:E26"/>
    <mergeCell ref="F25:F26"/>
    <mergeCell ref="C21:C22"/>
    <mergeCell ref="C23:C24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5"/>
  <sheetViews>
    <sheetView tabSelected="1" workbookViewId="0">
      <selection activeCell="K6" sqref="K6"/>
    </sheetView>
  </sheetViews>
  <sheetFormatPr baseColWidth="10" defaultRowHeight="15" x14ac:dyDescent="0.25"/>
  <cols>
    <col min="2" max="2" width="12.85546875" customWidth="1"/>
    <col min="3" max="3" width="39.85546875" customWidth="1"/>
    <col min="4" max="6" width="16" customWidth="1"/>
    <col min="7" max="7" width="7" customWidth="1"/>
    <col min="8" max="8" width="13" customWidth="1"/>
    <col min="11" max="11" width="16.42578125" customWidth="1"/>
    <col min="13" max="13" width="12.5703125" bestFit="1" customWidth="1"/>
  </cols>
  <sheetData>
    <row r="3" spans="2:19" ht="15.75" thickBot="1" x14ac:dyDescent="0.3"/>
    <row r="4" spans="2:19" ht="15.75" customHeight="1" x14ac:dyDescent="0.25">
      <c r="B4" s="340" t="s">
        <v>103</v>
      </c>
      <c r="C4" s="431" t="s">
        <v>104</v>
      </c>
      <c r="D4" s="340" t="s">
        <v>106</v>
      </c>
      <c r="E4" s="340" t="s">
        <v>72</v>
      </c>
      <c r="F4" s="340" t="s">
        <v>112</v>
      </c>
      <c r="G4" s="321" t="s">
        <v>123</v>
      </c>
      <c r="H4" s="412" t="s">
        <v>79</v>
      </c>
      <c r="I4" s="427" t="s">
        <v>115</v>
      </c>
      <c r="J4" s="340" t="s">
        <v>116</v>
      </c>
      <c r="K4" s="340" t="s">
        <v>118</v>
      </c>
      <c r="M4" s="140"/>
      <c r="N4" s="141"/>
      <c r="O4" s="140"/>
      <c r="P4" s="140"/>
      <c r="Q4" s="140"/>
      <c r="R4" s="140"/>
      <c r="S4" s="140"/>
    </row>
    <row r="5" spans="2:19" ht="16.5" customHeight="1" thickBot="1" x14ac:dyDescent="0.3">
      <c r="B5" s="424"/>
      <c r="C5" s="432"/>
      <c r="D5" s="424"/>
      <c r="E5" s="424"/>
      <c r="F5" s="424"/>
      <c r="G5" s="322"/>
      <c r="H5" s="413"/>
      <c r="I5" s="428"/>
      <c r="J5" s="424"/>
      <c r="K5" s="424"/>
      <c r="M5" s="140"/>
      <c r="N5" s="141"/>
      <c r="O5" s="140"/>
      <c r="P5" s="140"/>
      <c r="Q5" s="140"/>
      <c r="R5" s="140"/>
      <c r="S5" s="140"/>
    </row>
    <row r="6" spans="2:19" x14ac:dyDescent="0.25">
      <c r="B6" s="379" t="s">
        <v>91</v>
      </c>
      <c r="C6" s="211" t="s">
        <v>52</v>
      </c>
      <c r="D6" s="19">
        <v>168</v>
      </c>
      <c r="E6" s="103">
        <v>-53.000000000000014</v>
      </c>
      <c r="F6" s="32">
        <f>D6/12</f>
        <v>14</v>
      </c>
      <c r="G6" s="19">
        <v>3</v>
      </c>
      <c r="H6" s="242">
        <f>E6*1.96</f>
        <v>-103.88000000000002</v>
      </c>
      <c r="I6" s="243">
        <f t="shared" ref="I6:I11" si="0">H6+D6</f>
        <v>64.119999999999976</v>
      </c>
      <c r="J6" s="243">
        <f>I6/12</f>
        <v>5.343333333333331</v>
      </c>
      <c r="K6" s="104">
        <f>G6*F6</f>
        <v>42</v>
      </c>
      <c r="M6" s="234"/>
      <c r="N6" s="233"/>
      <c r="O6" s="239"/>
      <c r="P6" s="238"/>
      <c r="Q6" s="229"/>
      <c r="R6" s="29"/>
      <c r="S6" s="29"/>
    </row>
    <row r="7" spans="2:19" ht="15.75" thickBot="1" x14ac:dyDescent="0.3">
      <c r="B7" s="382"/>
      <c r="C7" s="215" t="s">
        <v>53</v>
      </c>
      <c r="D7" s="174">
        <v>378</v>
      </c>
      <c r="E7" s="232">
        <v>157</v>
      </c>
      <c r="F7" s="216">
        <f t="shared" ref="F7:F11" si="1">D7/12</f>
        <v>31.5</v>
      </c>
      <c r="G7" s="174">
        <v>7</v>
      </c>
      <c r="H7" s="248">
        <f t="shared" ref="H7:H11" si="2">E7*1.96</f>
        <v>307.71999999999997</v>
      </c>
      <c r="I7" s="249">
        <f t="shared" si="0"/>
        <v>685.72</v>
      </c>
      <c r="J7" s="249">
        <f t="shared" ref="J7:J11" si="3">I7/12</f>
        <v>57.143333333333338</v>
      </c>
      <c r="K7" s="251">
        <f t="shared" ref="K7:K25" si="4">G7*F7</f>
        <v>220.5</v>
      </c>
      <c r="M7" s="234"/>
      <c r="N7" s="233"/>
      <c r="O7" s="239"/>
      <c r="P7" s="238"/>
      <c r="Q7" s="229"/>
      <c r="R7" s="29"/>
      <c r="S7" s="29"/>
    </row>
    <row r="8" spans="2:19" x14ac:dyDescent="0.25">
      <c r="B8" s="429" t="s">
        <v>93</v>
      </c>
      <c r="C8" s="211" t="s">
        <v>54</v>
      </c>
      <c r="D8" s="19">
        <v>79</v>
      </c>
      <c r="E8" s="103">
        <v>-142</v>
      </c>
      <c r="F8" s="32">
        <f t="shared" si="1"/>
        <v>6.583333333333333</v>
      </c>
      <c r="G8" s="19">
        <v>3</v>
      </c>
      <c r="H8" s="242">
        <f t="shared" si="2"/>
        <v>-278.32</v>
      </c>
      <c r="I8" s="243">
        <f t="shared" si="0"/>
        <v>-199.32</v>
      </c>
      <c r="J8" s="243">
        <f t="shared" si="3"/>
        <v>-16.61</v>
      </c>
      <c r="K8" s="104">
        <f t="shared" si="4"/>
        <v>19.75</v>
      </c>
      <c r="M8" s="234"/>
      <c r="N8" s="233"/>
      <c r="O8" s="239"/>
      <c r="P8" s="238"/>
      <c r="Q8" s="136"/>
      <c r="R8" s="29"/>
      <c r="S8" s="29"/>
    </row>
    <row r="9" spans="2:19" ht="15.75" thickBot="1" x14ac:dyDescent="0.3">
      <c r="B9" s="430"/>
      <c r="C9" s="212" t="s">
        <v>55</v>
      </c>
      <c r="D9" s="49">
        <v>57</v>
      </c>
      <c r="E9" s="118">
        <v>-164</v>
      </c>
      <c r="F9" s="50">
        <f t="shared" si="1"/>
        <v>4.75</v>
      </c>
      <c r="G9" s="49">
        <v>3</v>
      </c>
      <c r="H9" s="244">
        <f t="shared" si="2"/>
        <v>-321.44</v>
      </c>
      <c r="I9" s="245">
        <f t="shared" si="0"/>
        <v>-264.44</v>
      </c>
      <c r="J9" s="245">
        <f t="shared" si="3"/>
        <v>-22.036666666666665</v>
      </c>
      <c r="K9" s="119">
        <f t="shared" si="4"/>
        <v>14.25</v>
      </c>
      <c r="M9" s="234"/>
      <c r="N9" s="233"/>
      <c r="O9" s="239"/>
      <c r="P9" s="238"/>
      <c r="Q9" s="136"/>
      <c r="R9" s="29"/>
      <c r="S9" s="29"/>
    </row>
    <row r="10" spans="2:19" x14ac:dyDescent="0.25">
      <c r="B10" s="434" t="s">
        <v>95</v>
      </c>
      <c r="C10" s="213" t="s">
        <v>56</v>
      </c>
      <c r="D10" s="132">
        <v>49</v>
      </c>
      <c r="E10" s="231">
        <v>-172</v>
      </c>
      <c r="F10" s="214">
        <f t="shared" si="1"/>
        <v>4.083333333333333</v>
      </c>
      <c r="G10" s="132">
        <v>3</v>
      </c>
      <c r="H10" s="246">
        <f t="shared" si="2"/>
        <v>-337.12</v>
      </c>
      <c r="I10" s="247">
        <f t="shared" si="0"/>
        <v>-288.12</v>
      </c>
      <c r="J10" s="247">
        <f t="shared" si="3"/>
        <v>-24.01</v>
      </c>
      <c r="K10" s="250">
        <f t="shared" si="4"/>
        <v>12.25</v>
      </c>
      <c r="M10" s="235"/>
      <c r="N10" s="240"/>
      <c r="O10" s="239"/>
      <c r="P10" s="238"/>
      <c r="Q10" s="136"/>
      <c r="R10" s="29"/>
      <c r="S10" s="29"/>
    </row>
    <row r="11" spans="2:19" ht="15.75" thickBot="1" x14ac:dyDescent="0.3">
      <c r="B11" s="435"/>
      <c r="C11" s="212" t="s">
        <v>57</v>
      </c>
      <c r="D11" s="49">
        <v>45</v>
      </c>
      <c r="E11" s="118">
        <v>-176</v>
      </c>
      <c r="F11" s="50">
        <f t="shared" si="1"/>
        <v>3.75</v>
      </c>
      <c r="G11" s="49">
        <v>3</v>
      </c>
      <c r="H11" s="244">
        <f t="shared" si="2"/>
        <v>-344.96</v>
      </c>
      <c r="I11" s="245">
        <f t="shared" si="0"/>
        <v>-299.95999999999998</v>
      </c>
      <c r="J11" s="245">
        <f t="shared" si="3"/>
        <v>-24.996666666666666</v>
      </c>
      <c r="K11" s="119">
        <f t="shared" si="4"/>
        <v>11.25</v>
      </c>
      <c r="M11" s="236"/>
      <c r="N11" s="241"/>
      <c r="O11" s="239"/>
      <c r="P11" s="238"/>
      <c r="Q11" s="136"/>
      <c r="R11" s="29"/>
      <c r="S11" s="29"/>
    </row>
    <row r="12" spans="2:19" ht="15" customHeight="1" thickBot="1" x14ac:dyDescent="0.3">
      <c r="B12" s="230" t="s">
        <v>105</v>
      </c>
      <c r="C12" s="252"/>
      <c r="D12" s="224"/>
      <c r="E12" s="224"/>
      <c r="F12" s="224"/>
      <c r="G12" s="158"/>
      <c r="H12" s="253"/>
      <c r="I12" s="224"/>
      <c r="J12" s="224"/>
      <c r="K12" s="239"/>
      <c r="M12" s="9"/>
      <c r="N12" s="29"/>
      <c r="O12" s="29"/>
      <c r="P12" s="238"/>
      <c r="Q12" s="29"/>
      <c r="R12" s="29"/>
      <c r="S12" s="29"/>
    </row>
    <row r="13" spans="2:19" x14ac:dyDescent="0.25">
      <c r="B13" s="379" t="s">
        <v>91</v>
      </c>
      <c r="C13" s="211" t="s">
        <v>59</v>
      </c>
      <c r="D13" s="19">
        <v>256</v>
      </c>
      <c r="E13" s="103">
        <v>34.999999999999986</v>
      </c>
      <c r="F13" s="32">
        <f>D13/12</f>
        <v>21.333333333333332</v>
      </c>
      <c r="G13" s="19">
        <v>7</v>
      </c>
      <c r="H13" s="242">
        <f>E13*1.96</f>
        <v>68.599999999999966</v>
      </c>
      <c r="I13" s="243">
        <f t="shared" ref="I13:I18" si="5">H13+D13</f>
        <v>324.59999999999997</v>
      </c>
      <c r="J13" s="243">
        <f>I13/12</f>
        <v>27.049999999999997</v>
      </c>
      <c r="K13" s="104">
        <f t="shared" si="4"/>
        <v>149.33333333333331</v>
      </c>
      <c r="M13" s="236"/>
      <c r="N13" s="241"/>
      <c r="O13" s="239"/>
      <c r="P13" s="238"/>
      <c r="Q13" s="29"/>
      <c r="R13" s="29"/>
      <c r="S13" s="29"/>
    </row>
    <row r="14" spans="2:19" ht="15.75" thickBot="1" x14ac:dyDescent="0.3">
      <c r="B14" s="382"/>
      <c r="C14" s="215" t="s">
        <v>60</v>
      </c>
      <c r="D14" s="174">
        <v>368</v>
      </c>
      <c r="E14" s="232">
        <v>147</v>
      </c>
      <c r="F14" s="216">
        <f t="shared" ref="F14:F18" si="6">D14/12</f>
        <v>30.666666666666668</v>
      </c>
      <c r="G14" s="174">
        <v>7</v>
      </c>
      <c r="H14" s="248">
        <f t="shared" ref="H14:H18" si="7">E14*1.96</f>
        <v>288.12</v>
      </c>
      <c r="I14" s="249">
        <f t="shared" si="5"/>
        <v>656.12</v>
      </c>
      <c r="J14" s="249">
        <f t="shared" ref="J14:J18" si="8">I14/12</f>
        <v>54.676666666666669</v>
      </c>
      <c r="K14" s="251">
        <f t="shared" si="4"/>
        <v>214.66666666666669</v>
      </c>
      <c r="M14" s="233"/>
      <c r="N14" s="241"/>
      <c r="O14" s="239"/>
      <c r="P14" s="238"/>
      <c r="Q14" s="29"/>
      <c r="R14" s="29"/>
      <c r="S14" s="29"/>
    </row>
    <row r="15" spans="2:19" x14ac:dyDescent="0.25">
      <c r="B15" s="433" t="s">
        <v>93</v>
      </c>
      <c r="C15" s="211" t="s">
        <v>61</v>
      </c>
      <c r="D15" s="19">
        <v>63</v>
      </c>
      <c r="E15" s="103">
        <v>-158</v>
      </c>
      <c r="F15" s="32">
        <f t="shared" si="6"/>
        <v>5.25</v>
      </c>
      <c r="G15" s="19">
        <v>3</v>
      </c>
      <c r="H15" s="242">
        <f t="shared" si="7"/>
        <v>-309.68</v>
      </c>
      <c r="I15" s="243">
        <f t="shared" si="5"/>
        <v>-246.68</v>
      </c>
      <c r="J15" s="243">
        <f t="shared" si="8"/>
        <v>-20.556666666666668</v>
      </c>
      <c r="K15" s="104">
        <f t="shared" si="4"/>
        <v>15.75</v>
      </c>
      <c r="M15" s="233"/>
      <c r="N15" s="241"/>
      <c r="O15" s="239"/>
      <c r="P15" s="238"/>
      <c r="Q15" s="29"/>
      <c r="R15" s="29"/>
      <c r="S15" s="29"/>
    </row>
    <row r="16" spans="2:19" ht="15.75" thickBot="1" x14ac:dyDescent="0.3">
      <c r="B16" s="430"/>
      <c r="C16" s="212" t="s">
        <v>62</v>
      </c>
      <c r="D16" s="49">
        <v>82</v>
      </c>
      <c r="E16" s="118">
        <v>-139</v>
      </c>
      <c r="F16" s="50">
        <f t="shared" si="6"/>
        <v>6.833333333333333</v>
      </c>
      <c r="G16" s="49">
        <v>3</v>
      </c>
      <c r="H16" s="244">
        <f t="shared" si="7"/>
        <v>-272.44</v>
      </c>
      <c r="I16" s="245">
        <f t="shared" si="5"/>
        <v>-190.44</v>
      </c>
      <c r="J16" s="245">
        <f t="shared" si="8"/>
        <v>-15.87</v>
      </c>
      <c r="K16" s="119">
        <f t="shared" si="4"/>
        <v>20.5</v>
      </c>
      <c r="M16" s="233"/>
      <c r="N16" s="241"/>
      <c r="O16" s="239"/>
      <c r="P16" s="238"/>
      <c r="Q16" s="29"/>
      <c r="R16" s="29"/>
      <c r="S16" s="29"/>
    </row>
    <row r="17" spans="2:19" x14ac:dyDescent="0.25">
      <c r="B17" s="434" t="s">
        <v>95</v>
      </c>
      <c r="C17" s="213" t="s">
        <v>63</v>
      </c>
      <c r="D17" s="132">
        <v>35</v>
      </c>
      <c r="E17" s="231">
        <v>-186</v>
      </c>
      <c r="F17" s="214">
        <f t="shared" si="6"/>
        <v>2.9166666666666665</v>
      </c>
      <c r="G17" s="132">
        <v>7</v>
      </c>
      <c r="H17" s="246">
        <f t="shared" si="7"/>
        <v>-364.56</v>
      </c>
      <c r="I17" s="247">
        <f t="shared" si="5"/>
        <v>-329.56</v>
      </c>
      <c r="J17" s="247">
        <f t="shared" si="8"/>
        <v>-27.463333333333335</v>
      </c>
      <c r="K17" s="250">
        <f t="shared" si="4"/>
        <v>20.416666666666664</v>
      </c>
      <c r="M17" s="233"/>
      <c r="N17" s="241"/>
      <c r="O17" s="239"/>
      <c r="P17" s="238"/>
      <c r="Q17" s="29"/>
      <c r="R17" s="29"/>
      <c r="S17" s="29"/>
    </row>
    <row r="18" spans="2:19" ht="15.75" thickBot="1" x14ac:dyDescent="0.3">
      <c r="B18" s="435"/>
      <c r="C18" s="212" t="s">
        <v>64</v>
      </c>
      <c r="D18" s="49">
        <v>31</v>
      </c>
      <c r="E18" s="118">
        <v>-190</v>
      </c>
      <c r="F18" s="50">
        <f t="shared" si="6"/>
        <v>2.5833333333333335</v>
      </c>
      <c r="G18" s="49">
        <v>3</v>
      </c>
      <c r="H18" s="244">
        <f t="shared" si="7"/>
        <v>-372.4</v>
      </c>
      <c r="I18" s="245">
        <f t="shared" si="5"/>
        <v>-341.4</v>
      </c>
      <c r="J18" s="245">
        <f t="shared" si="8"/>
        <v>-28.45</v>
      </c>
      <c r="K18" s="119">
        <f t="shared" si="4"/>
        <v>7.75</v>
      </c>
      <c r="M18" s="233"/>
      <c r="N18" s="241"/>
      <c r="O18" s="239"/>
      <c r="P18" s="238"/>
      <c r="Q18" s="29"/>
      <c r="R18" s="29"/>
      <c r="S18" s="29"/>
    </row>
    <row r="19" spans="2:19" ht="15" customHeight="1" thickBot="1" x14ac:dyDescent="0.3">
      <c r="B19" s="255" t="s">
        <v>86</v>
      </c>
      <c r="C19" s="252"/>
      <c r="D19" s="224"/>
      <c r="E19" s="224"/>
      <c r="F19" s="224"/>
      <c r="G19" s="158"/>
      <c r="H19" s="253"/>
      <c r="I19" s="224"/>
      <c r="J19" s="224"/>
      <c r="K19" s="239"/>
      <c r="M19" s="9"/>
      <c r="N19" s="29"/>
      <c r="O19" s="29"/>
      <c r="P19" s="238"/>
      <c r="Q19" s="29"/>
      <c r="R19" s="29"/>
      <c r="S19" s="29"/>
    </row>
    <row r="20" spans="2:19" x14ac:dyDescent="0.25">
      <c r="B20" s="379" t="s">
        <v>91</v>
      </c>
      <c r="C20" s="211" t="s">
        <v>66</v>
      </c>
      <c r="D20" s="151">
        <v>310</v>
      </c>
      <c r="E20" s="103">
        <v>88.999999999999986</v>
      </c>
      <c r="F20" s="217">
        <f>D20/12</f>
        <v>25.833333333333332</v>
      </c>
      <c r="G20" s="19">
        <v>7</v>
      </c>
      <c r="H20" s="243">
        <f>E20*1.96</f>
        <v>174.43999999999997</v>
      </c>
      <c r="I20" s="243">
        <f>H20+D20</f>
        <v>484.43999999999994</v>
      </c>
      <c r="J20" s="243">
        <f>I20/12</f>
        <v>40.369999999999997</v>
      </c>
      <c r="K20" s="104">
        <f t="shared" si="4"/>
        <v>180.83333333333331</v>
      </c>
      <c r="M20" s="233"/>
      <c r="N20" s="241"/>
      <c r="O20" s="239"/>
      <c r="P20" s="238"/>
      <c r="Q20" s="29"/>
      <c r="R20" s="29"/>
      <c r="S20" s="29"/>
    </row>
    <row r="21" spans="2:19" ht="15.75" thickBot="1" x14ac:dyDescent="0.3">
      <c r="B21" s="382"/>
      <c r="C21" s="215" t="s">
        <v>67</v>
      </c>
      <c r="D21" s="222">
        <v>109</v>
      </c>
      <c r="E21" s="232">
        <v>-112.00000000000001</v>
      </c>
      <c r="F21" s="223">
        <f t="shared" ref="F21:F25" si="9">D21/12</f>
        <v>9.0833333333333339</v>
      </c>
      <c r="G21" s="174">
        <v>7</v>
      </c>
      <c r="H21" s="249">
        <f t="shared" ref="H21:H25" si="10">E21*1.96</f>
        <v>-219.52</v>
      </c>
      <c r="I21" s="249">
        <f t="shared" ref="I21:I25" si="11">H21+D21</f>
        <v>-110.52000000000001</v>
      </c>
      <c r="J21" s="249">
        <f t="shared" ref="J21:J25" si="12">I21/12</f>
        <v>-9.2100000000000009</v>
      </c>
      <c r="K21" s="251">
        <f t="shared" si="4"/>
        <v>63.583333333333336</v>
      </c>
      <c r="M21" s="236"/>
      <c r="N21" s="241"/>
      <c r="O21" s="239"/>
      <c r="P21" s="238"/>
      <c r="Q21" s="29"/>
      <c r="R21" s="29"/>
      <c r="S21" s="29"/>
    </row>
    <row r="22" spans="2:19" x14ac:dyDescent="0.25">
      <c r="B22" s="429" t="s">
        <v>93</v>
      </c>
      <c r="C22" s="211" t="s">
        <v>68</v>
      </c>
      <c r="D22" s="151">
        <v>42</v>
      </c>
      <c r="E22" s="103">
        <v>-179</v>
      </c>
      <c r="F22" s="217">
        <f t="shared" si="9"/>
        <v>3.5</v>
      </c>
      <c r="G22" s="19">
        <v>7</v>
      </c>
      <c r="H22" s="243">
        <f t="shared" si="10"/>
        <v>-350.84</v>
      </c>
      <c r="I22" s="243">
        <f t="shared" si="11"/>
        <v>-308.83999999999997</v>
      </c>
      <c r="J22" s="243">
        <f t="shared" si="12"/>
        <v>-25.736666666666665</v>
      </c>
      <c r="K22" s="104">
        <f t="shared" si="4"/>
        <v>24.5</v>
      </c>
      <c r="M22" s="236"/>
      <c r="N22" s="241"/>
      <c r="O22" s="239"/>
      <c r="P22" s="238"/>
      <c r="Q22" s="29"/>
      <c r="R22" s="29"/>
      <c r="S22" s="29"/>
    </row>
    <row r="23" spans="2:19" ht="15.75" thickBot="1" x14ac:dyDescent="0.3">
      <c r="B23" s="430"/>
      <c r="C23" s="212" t="s">
        <v>69</v>
      </c>
      <c r="D23" s="115">
        <v>66</v>
      </c>
      <c r="E23" s="118">
        <v>-155</v>
      </c>
      <c r="F23" s="219">
        <f t="shared" si="9"/>
        <v>5.5</v>
      </c>
      <c r="G23" s="49">
        <v>3</v>
      </c>
      <c r="H23" s="245">
        <f t="shared" si="10"/>
        <v>-303.8</v>
      </c>
      <c r="I23" s="245">
        <f t="shared" si="11"/>
        <v>-237.8</v>
      </c>
      <c r="J23" s="245">
        <f t="shared" si="12"/>
        <v>-19.816666666666666</v>
      </c>
      <c r="K23" s="119">
        <f t="shared" si="4"/>
        <v>16.5</v>
      </c>
      <c r="M23" s="236"/>
      <c r="N23" s="240"/>
      <c r="O23" s="239"/>
      <c r="P23" s="238"/>
      <c r="Q23" s="29"/>
      <c r="R23" s="29"/>
      <c r="S23" s="29"/>
    </row>
    <row r="24" spans="2:19" x14ac:dyDescent="0.25">
      <c r="B24" s="434" t="s">
        <v>95</v>
      </c>
      <c r="C24" s="213" t="s">
        <v>70</v>
      </c>
      <c r="D24" s="220">
        <v>31</v>
      </c>
      <c r="E24" s="231">
        <v>-190</v>
      </c>
      <c r="F24" s="221">
        <f t="shared" si="9"/>
        <v>2.5833333333333335</v>
      </c>
      <c r="G24" s="132">
        <v>7</v>
      </c>
      <c r="H24" s="247">
        <f t="shared" si="10"/>
        <v>-372.4</v>
      </c>
      <c r="I24" s="247">
        <f t="shared" si="11"/>
        <v>-341.4</v>
      </c>
      <c r="J24" s="247">
        <f t="shared" si="12"/>
        <v>-28.45</v>
      </c>
      <c r="K24" s="250">
        <f t="shared" si="4"/>
        <v>18.083333333333336</v>
      </c>
      <c r="M24" s="233"/>
      <c r="N24" s="240"/>
      <c r="O24" s="239"/>
      <c r="P24" s="238"/>
      <c r="Q24" s="29"/>
      <c r="R24" s="29"/>
      <c r="S24" s="29"/>
    </row>
    <row r="25" spans="2:19" ht="15.75" thickBot="1" x14ac:dyDescent="0.3">
      <c r="B25" s="435"/>
      <c r="C25" s="212" t="s">
        <v>71</v>
      </c>
      <c r="D25" s="115">
        <v>48</v>
      </c>
      <c r="E25" s="118">
        <v>-173</v>
      </c>
      <c r="F25" s="219">
        <f t="shared" si="9"/>
        <v>4</v>
      </c>
      <c r="G25" s="49">
        <v>7</v>
      </c>
      <c r="H25" s="245">
        <f t="shared" si="10"/>
        <v>-339.08</v>
      </c>
      <c r="I25" s="245">
        <f t="shared" si="11"/>
        <v>-291.08</v>
      </c>
      <c r="J25" s="245">
        <f t="shared" si="12"/>
        <v>-24.256666666666664</v>
      </c>
      <c r="K25" s="119">
        <f t="shared" si="4"/>
        <v>28</v>
      </c>
      <c r="M25" s="233"/>
      <c r="N25" s="240"/>
      <c r="O25" s="239"/>
      <c r="P25" s="238"/>
      <c r="Q25" s="29"/>
      <c r="R25" s="29"/>
      <c r="S25" s="29"/>
    </row>
    <row r="26" spans="2:19" x14ac:dyDescent="0.25">
      <c r="L26" s="152"/>
      <c r="M26" s="237"/>
      <c r="N26" s="152"/>
      <c r="O26" s="152"/>
      <c r="P26" s="152"/>
      <c r="Q26" s="152"/>
    </row>
    <row r="27" spans="2:19" x14ac:dyDescent="0.25">
      <c r="L27" s="152"/>
      <c r="N27" s="152"/>
      <c r="O27" s="152"/>
      <c r="P27" s="152"/>
      <c r="Q27" s="152"/>
    </row>
    <row r="28" spans="2:19" x14ac:dyDescent="0.25">
      <c r="L28" s="152"/>
      <c r="N28" s="152"/>
      <c r="O28" s="152"/>
      <c r="P28" s="152"/>
      <c r="Q28" s="152"/>
    </row>
    <row r="29" spans="2:19" x14ac:dyDescent="0.25">
      <c r="L29" s="152"/>
      <c r="N29" s="152"/>
      <c r="O29" s="152"/>
      <c r="P29" s="152"/>
      <c r="Q29" s="152"/>
    </row>
    <row r="30" spans="2:19" x14ac:dyDescent="0.25">
      <c r="L30" s="152"/>
      <c r="N30" s="152"/>
      <c r="O30" s="152"/>
      <c r="P30" s="152"/>
      <c r="Q30" s="152"/>
    </row>
    <row r="31" spans="2:19" x14ac:dyDescent="0.25">
      <c r="L31" s="152"/>
      <c r="N31" s="152"/>
      <c r="O31" s="152"/>
      <c r="P31" s="152"/>
      <c r="Q31" s="152"/>
    </row>
    <row r="32" spans="2:19" x14ac:dyDescent="0.25">
      <c r="L32" s="152"/>
      <c r="N32" s="152"/>
      <c r="O32" s="152"/>
      <c r="P32" s="152"/>
      <c r="Q32" s="152"/>
    </row>
    <row r="33" spans="12:17" x14ac:dyDescent="0.25">
      <c r="L33" s="152"/>
      <c r="N33" s="152"/>
      <c r="O33" s="152"/>
      <c r="P33" s="152"/>
      <c r="Q33" s="152"/>
    </row>
    <row r="34" spans="12:17" x14ac:dyDescent="0.25">
      <c r="L34" s="152"/>
      <c r="N34" s="152"/>
      <c r="O34" s="152"/>
      <c r="P34" s="152"/>
      <c r="Q34" s="152"/>
    </row>
    <row r="35" spans="12:17" x14ac:dyDescent="0.25">
      <c r="L35" s="152"/>
      <c r="N35" s="152"/>
      <c r="O35" s="152"/>
      <c r="P35" s="152"/>
      <c r="Q35" s="152"/>
    </row>
  </sheetData>
  <mergeCells count="19">
    <mergeCell ref="B24:B25"/>
    <mergeCell ref="J4:J5"/>
    <mergeCell ref="B20:B21"/>
    <mergeCell ref="B22:B23"/>
    <mergeCell ref="B13:B14"/>
    <mergeCell ref="B15:B16"/>
    <mergeCell ref="B17:B18"/>
    <mergeCell ref="B10:B11"/>
    <mergeCell ref="G4:G5"/>
    <mergeCell ref="K4:K5"/>
    <mergeCell ref="I4:I5"/>
    <mergeCell ref="B6:B7"/>
    <mergeCell ref="B8:B9"/>
    <mergeCell ref="F4:F5"/>
    <mergeCell ref="B4:B5"/>
    <mergeCell ref="C4:C5"/>
    <mergeCell ref="D4:D5"/>
    <mergeCell ref="H4:H5"/>
    <mergeCell ref="E4:E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zoomScale="90" zoomScaleNormal="90" workbookViewId="0">
      <selection activeCell="J21" sqref="J21"/>
    </sheetView>
  </sheetViews>
  <sheetFormatPr baseColWidth="10" defaultRowHeight="15" x14ac:dyDescent="0.25"/>
  <cols>
    <col min="2" max="2" width="15" customWidth="1"/>
    <col min="3" max="3" width="38.5703125" customWidth="1"/>
    <col min="4" max="4" width="18.140625" customWidth="1"/>
    <col min="5" max="5" width="15.140625" customWidth="1"/>
    <col min="6" max="6" width="18.140625" customWidth="1"/>
    <col min="7" max="7" width="8.42578125" customWidth="1"/>
    <col min="9" max="9" width="16.140625" customWidth="1"/>
    <col min="10" max="10" width="17" customWidth="1"/>
    <col min="11" max="12" width="15.42578125" customWidth="1"/>
  </cols>
  <sheetData>
    <row r="2" spans="2:12" ht="15.75" thickBot="1" x14ac:dyDescent="0.3"/>
    <row r="3" spans="2:12" ht="15.75" customHeight="1" x14ac:dyDescent="0.25">
      <c r="B3" s="340" t="s">
        <v>103</v>
      </c>
      <c r="C3" s="431" t="s">
        <v>104</v>
      </c>
      <c r="D3" s="340" t="s">
        <v>106</v>
      </c>
      <c r="E3" s="340" t="s">
        <v>72</v>
      </c>
      <c r="F3" s="340" t="s">
        <v>112</v>
      </c>
      <c r="G3" s="321" t="s">
        <v>123</v>
      </c>
      <c r="H3" s="412" t="s">
        <v>73</v>
      </c>
      <c r="I3" s="427" t="s">
        <v>115</v>
      </c>
      <c r="J3" s="340" t="s">
        <v>116</v>
      </c>
      <c r="K3" s="340" t="s">
        <v>117</v>
      </c>
      <c r="L3" s="340" t="s">
        <v>118</v>
      </c>
    </row>
    <row r="4" spans="2:12" ht="16.5" customHeight="1" thickBot="1" x14ac:dyDescent="0.3">
      <c r="B4" s="341"/>
      <c r="C4" s="432"/>
      <c r="D4" s="424"/>
      <c r="E4" s="424"/>
      <c r="F4" s="424"/>
      <c r="G4" s="322"/>
      <c r="H4" s="413"/>
      <c r="I4" s="428"/>
      <c r="J4" s="424"/>
      <c r="K4" s="424"/>
      <c r="L4" s="424"/>
    </row>
    <row r="5" spans="2:12" x14ac:dyDescent="0.25">
      <c r="B5" s="436" t="s">
        <v>91</v>
      </c>
      <c r="C5" s="211" t="s">
        <v>52</v>
      </c>
      <c r="D5" s="19">
        <v>168</v>
      </c>
      <c r="E5" s="103">
        <v>-53</v>
      </c>
      <c r="F5" s="32">
        <f>D5/12</f>
        <v>14</v>
      </c>
      <c r="G5" s="19">
        <v>3</v>
      </c>
      <c r="H5" s="218">
        <v>0.98</v>
      </c>
      <c r="I5" s="243">
        <f>H5+D5</f>
        <v>168.98</v>
      </c>
      <c r="J5" s="243">
        <f>I5/12</f>
        <v>14.081666666666665</v>
      </c>
      <c r="K5" s="19">
        <f>H5+D5</f>
        <v>168.98</v>
      </c>
      <c r="L5" s="258">
        <f>K5/12</f>
        <v>14.081666666666665</v>
      </c>
    </row>
    <row r="6" spans="2:12" ht="15.75" thickBot="1" x14ac:dyDescent="0.3">
      <c r="B6" s="436"/>
      <c r="C6" s="215" t="s">
        <v>53</v>
      </c>
      <c r="D6" s="174">
        <v>378</v>
      </c>
      <c r="E6" s="232">
        <v>157</v>
      </c>
      <c r="F6" s="216">
        <f t="shared" ref="F6:F10" si="0">D6/12</f>
        <v>31.5</v>
      </c>
      <c r="G6" s="174">
        <v>7</v>
      </c>
      <c r="H6" s="227">
        <v>0.98</v>
      </c>
      <c r="I6" s="249">
        <f t="shared" ref="I6:I10" si="1">H6+D6</f>
        <v>378.98</v>
      </c>
      <c r="J6" s="249">
        <f t="shared" ref="J6:J10" si="2">I6/12</f>
        <v>31.581666666666667</v>
      </c>
      <c r="K6" s="174">
        <f t="shared" ref="K6:K10" si="3">H6+D6</f>
        <v>378.98</v>
      </c>
      <c r="L6" s="259">
        <f t="shared" ref="L6:L24" si="4">K6/12</f>
        <v>31.581666666666667</v>
      </c>
    </row>
    <row r="7" spans="2:12" x14ac:dyDescent="0.25">
      <c r="B7" s="429" t="s">
        <v>93</v>
      </c>
      <c r="C7" s="211" t="s">
        <v>54</v>
      </c>
      <c r="D7" s="19">
        <v>79</v>
      </c>
      <c r="E7" s="103">
        <v>-142</v>
      </c>
      <c r="F7" s="32">
        <f t="shared" si="0"/>
        <v>6.583333333333333</v>
      </c>
      <c r="G7" s="19">
        <v>3</v>
      </c>
      <c r="H7" s="218">
        <v>0.9</v>
      </c>
      <c r="I7" s="243">
        <f t="shared" si="1"/>
        <v>79.900000000000006</v>
      </c>
      <c r="J7" s="243">
        <f t="shared" si="2"/>
        <v>6.6583333333333341</v>
      </c>
      <c r="K7" s="19">
        <f t="shared" si="3"/>
        <v>79.900000000000006</v>
      </c>
      <c r="L7" s="258">
        <f t="shared" si="4"/>
        <v>6.6583333333333341</v>
      </c>
    </row>
    <row r="8" spans="2:12" ht="15.75" thickBot="1" x14ac:dyDescent="0.3">
      <c r="B8" s="430"/>
      <c r="C8" s="212" t="s">
        <v>55</v>
      </c>
      <c r="D8" s="49">
        <v>57</v>
      </c>
      <c r="E8" s="118">
        <v>-164</v>
      </c>
      <c r="F8" s="50">
        <f t="shared" si="0"/>
        <v>4.75</v>
      </c>
      <c r="G8" s="49">
        <v>3</v>
      </c>
      <c r="H8" s="226">
        <v>0.9</v>
      </c>
      <c r="I8" s="245">
        <f t="shared" si="1"/>
        <v>57.9</v>
      </c>
      <c r="J8" s="245">
        <f t="shared" si="2"/>
        <v>4.8250000000000002</v>
      </c>
      <c r="K8" s="49">
        <f t="shared" si="3"/>
        <v>57.9</v>
      </c>
      <c r="L8" s="260">
        <f t="shared" si="4"/>
        <v>4.8250000000000002</v>
      </c>
    </row>
    <row r="9" spans="2:12" x14ac:dyDescent="0.25">
      <c r="B9" s="434" t="s">
        <v>95</v>
      </c>
      <c r="C9" s="213" t="s">
        <v>56</v>
      </c>
      <c r="D9" s="132">
        <v>49</v>
      </c>
      <c r="E9" s="231">
        <v>-172</v>
      </c>
      <c r="F9" s="214">
        <f t="shared" si="0"/>
        <v>4.083333333333333</v>
      </c>
      <c r="G9" s="132">
        <v>3</v>
      </c>
      <c r="H9" s="228">
        <v>0.8</v>
      </c>
      <c r="I9" s="247">
        <f t="shared" si="1"/>
        <v>49.8</v>
      </c>
      <c r="J9" s="247">
        <f t="shared" si="2"/>
        <v>4.1499999999999995</v>
      </c>
      <c r="K9" s="132">
        <f t="shared" si="3"/>
        <v>49.8</v>
      </c>
      <c r="L9" s="261">
        <f t="shared" si="4"/>
        <v>4.1499999999999995</v>
      </c>
    </row>
    <row r="10" spans="2:12" ht="15.75" thickBot="1" x14ac:dyDescent="0.3">
      <c r="B10" s="437"/>
      <c r="C10" s="212" t="s">
        <v>57</v>
      </c>
      <c r="D10" s="49">
        <v>45</v>
      </c>
      <c r="E10" s="118">
        <v>-176</v>
      </c>
      <c r="F10" s="50">
        <f t="shared" si="0"/>
        <v>3.75</v>
      </c>
      <c r="G10" s="49">
        <v>3</v>
      </c>
      <c r="H10" s="226">
        <v>0.8</v>
      </c>
      <c r="I10" s="245">
        <f t="shared" si="1"/>
        <v>45.8</v>
      </c>
      <c r="J10" s="245">
        <f t="shared" si="2"/>
        <v>3.8166666666666664</v>
      </c>
      <c r="K10" s="49">
        <f t="shared" si="3"/>
        <v>45.8</v>
      </c>
      <c r="L10" s="260">
        <f t="shared" si="4"/>
        <v>3.8166666666666664</v>
      </c>
    </row>
    <row r="11" spans="2:12" ht="15" customHeight="1" thickBot="1" x14ac:dyDescent="0.3">
      <c r="B11" s="254" t="s">
        <v>105</v>
      </c>
      <c r="C11" s="256"/>
      <c r="D11" s="257"/>
      <c r="E11" s="257"/>
      <c r="F11" s="257"/>
      <c r="G11" s="158"/>
      <c r="H11" s="257"/>
      <c r="I11" s="257"/>
      <c r="J11" s="224"/>
      <c r="K11" s="257"/>
      <c r="L11" s="262"/>
    </row>
    <row r="12" spans="2:12" x14ac:dyDescent="0.25">
      <c r="B12" s="379" t="s">
        <v>91</v>
      </c>
      <c r="C12" s="211" t="s">
        <v>59</v>
      </c>
      <c r="D12" s="19">
        <v>256</v>
      </c>
      <c r="E12" s="103">
        <v>34.999999999999986</v>
      </c>
      <c r="F12" s="32">
        <f>D12/12</f>
        <v>21.333333333333332</v>
      </c>
      <c r="G12" s="19">
        <v>7</v>
      </c>
      <c r="H12" s="218">
        <v>0.98</v>
      </c>
      <c r="I12" s="243">
        <f>H12+D12</f>
        <v>256.98</v>
      </c>
      <c r="J12" s="243">
        <f>I12/12</f>
        <v>21.415000000000003</v>
      </c>
      <c r="K12" s="19">
        <f>H12+D12</f>
        <v>256.98</v>
      </c>
      <c r="L12" s="258">
        <f t="shared" si="4"/>
        <v>21.415000000000003</v>
      </c>
    </row>
    <row r="13" spans="2:12" ht="15.75" thickBot="1" x14ac:dyDescent="0.3">
      <c r="B13" s="382"/>
      <c r="C13" s="215" t="s">
        <v>60</v>
      </c>
      <c r="D13" s="174">
        <v>368</v>
      </c>
      <c r="E13" s="232">
        <v>147</v>
      </c>
      <c r="F13" s="216">
        <f t="shared" ref="F13:F17" si="5">D13/12</f>
        <v>30.666666666666668</v>
      </c>
      <c r="G13" s="174">
        <v>7</v>
      </c>
      <c r="H13" s="227">
        <v>0.98</v>
      </c>
      <c r="I13" s="249">
        <f t="shared" ref="I13:I17" si="6">H13+D13</f>
        <v>368.98</v>
      </c>
      <c r="J13" s="249">
        <f t="shared" ref="J13:J17" si="7">I13/12</f>
        <v>30.748333333333335</v>
      </c>
      <c r="K13" s="174">
        <f t="shared" ref="K13:K17" si="8">H13+D13</f>
        <v>368.98</v>
      </c>
      <c r="L13" s="259">
        <f t="shared" si="4"/>
        <v>30.748333333333335</v>
      </c>
    </row>
    <row r="14" spans="2:12" x14ac:dyDescent="0.25">
      <c r="B14" s="429" t="s">
        <v>93</v>
      </c>
      <c r="C14" s="211" t="s">
        <v>61</v>
      </c>
      <c r="D14" s="19">
        <v>63</v>
      </c>
      <c r="E14" s="103">
        <v>-158</v>
      </c>
      <c r="F14" s="32">
        <f t="shared" si="5"/>
        <v>5.25</v>
      </c>
      <c r="G14" s="19">
        <v>3</v>
      </c>
      <c r="H14" s="218">
        <v>0.9</v>
      </c>
      <c r="I14" s="243">
        <f t="shared" si="6"/>
        <v>63.9</v>
      </c>
      <c r="J14" s="243">
        <f t="shared" si="7"/>
        <v>5.3250000000000002</v>
      </c>
      <c r="K14" s="19">
        <f t="shared" si="8"/>
        <v>63.9</v>
      </c>
      <c r="L14" s="258">
        <f t="shared" si="4"/>
        <v>5.3250000000000002</v>
      </c>
    </row>
    <row r="15" spans="2:12" ht="15.75" thickBot="1" x14ac:dyDescent="0.3">
      <c r="B15" s="430"/>
      <c r="C15" s="212" t="s">
        <v>62</v>
      </c>
      <c r="D15" s="49">
        <v>82</v>
      </c>
      <c r="E15" s="118">
        <v>-139</v>
      </c>
      <c r="F15" s="50">
        <f t="shared" si="5"/>
        <v>6.833333333333333</v>
      </c>
      <c r="G15" s="49">
        <v>3</v>
      </c>
      <c r="H15" s="226">
        <v>0.9</v>
      </c>
      <c r="I15" s="245">
        <f t="shared" si="6"/>
        <v>82.9</v>
      </c>
      <c r="J15" s="245">
        <f t="shared" si="7"/>
        <v>6.9083333333333341</v>
      </c>
      <c r="K15" s="49">
        <f t="shared" si="8"/>
        <v>82.9</v>
      </c>
      <c r="L15" s="260">
        <f t="shared" si="4"/>
        <v>6.9083333333333341</v>
      </c>
    </row>
    <row r="16" spans="2:12" x14ac:dyDescent="0.25">
      <c r="B16" s="434" t="s">
        <v>95</v>
      </c>
      <c r="C16" s="213" t="s">
        <v>63</v>
      </c>
      <c r="D16" s="132">
        <v>35</v>
      </c>
      <c r="E16" s="231">
        <v>-186</v>
      </c>
      <c r="F16" s="214">
        <f t="shared" si="5"/>
        <v>2.9166666666666665</v>
      </c>
      <c r="G16" s="132">
        <v>7</v>
      </c>
      <c r="H16" s="228">
        <v>0.8</v>
      </c>
      <c r="I16" s="247">
        <f t="shared" si="6"/>
        <v>35.799999999999997</v>
      </c>
      <c r="J16" s="247">
        <f t="shared" si="7"/>
        <v>2.9833333333333329</v>
      </c>
      <c r="K16" s="132">
        <f t="shared" si="8"/>
        <v>35.799999999999997</v>
      </c>
      <c r="L16" s="261">
        <f t="shared" si="4"/>
        <v>2.9833333333333329</v>
      </c>
    </row>
    <row r="17" spans="2:12" ht="15.75" thickBot="1" x14ac:dyDescent="0.3">
      <c r="B17" s="435"/>
      <c r="C17" s="212" t="s">
        <v>64</v>
      </c>
      <c r="D17" s="49">
        <v>31</v>
      </c>
      <c r="E17" s="118">
        <v>-190</v>
      </c>
      <c r="F17" s="50">
        <f t="shared" si="5"/>
        <v>2.5833333333333335</v>
      </c>
      <c r="G17" s="49">
        <v>3</v>
      </c>
      <c r="H17" s="226">
        <v>0.8</v>
      </c>
      <c r="I17" s="245">
        <f t="shared" si="6"/>
        <v>31.8</v>
      </c>
      <c r="J17" s="245">
        <f t="shared" si="7"/>
        <v>2.65</v>
      </c>
      <c r="K17" s="49">
        <f t="shared" si="8"/>
        <v>31.8</v>
      </c>
      <c r="L17" s="260">
        <f t="shared" si="4"/>
        <v>2.65</v>
      </c>
    </row>
    <row r="18" spans="2:12" ht="15" customHeight="1" thickBot="1" x14ac:dyDescent="0.3">
      <c r="B18" s="254" t="s">
        <v>86</v>
      </c>
      <c r="C18" s="252"/>
      <c r="D18" s="224"/>
      <c r="E18" s="224"/>
      <c r="F18" s="224"/>
      <c r="G18" s="158"/>
      <c r="H18" s="224"/>
      <c r="I18" s="224"/>
      <c r="J18" s="224"/>
      <c r="K18" s="224"/>
      <c r="L18" s="263"/>
    </row>
    <row r="19" spans="2:12" x14ac:dyDescent="0.25">
      <c r="B19" s="379" t="s">
        <v>91</v>
      </c>
      <c r="C19" s="211" t="s">
        <v>66</v>
      </c>
      <c r="D19" s="151">
        <v>310</v>
      </c>
      <c r="E19" s="103">
        <v>88.999999999999986</v>
      </c>
      <c r="F19" s="217">
        <f>D19/12</f>
        <v>25.833333333333332</v>
      </c>
      <c r="G19" s="19">
        <v>7</v>
      </c>
      <c r="H19" s="218">
        <v>0.98</v>
      </c>
      <c r="I19" s="243">
        <f>H19+D19</f>
        <v>310.98</v>
      </c>
      <c r="J19" s="243">
        <f>I19/12</f>
        <v>25.915000000000003</v>
      </c>
      <c r="K19" s="19">
        <f>H19+D19</f>
        <v>310.98</v>
      </c>
      <c r="L19" s="258">
        <f t="shared" si="4"/>
        <v>25.915000000000003</v>
      </c>
    </row>
    <row r="20" spans="2:12" ht="15.75" thickBot="1" x14ac:dyDescent="0.3">
      <c r="B20" s="382"/>
      <c r="C20" s="215" t="s">
        <v>67</v>
      </c>
      <c r="D20" s="222">
        <v>109</v>
      </c>
      <c r="E20" s="232">
        <v>-112.00000000000001</v>
      </c>
      <c r="F20" s="223">
        <f t="shared" ref="F20:F24" si="9">D20/12</f>
        <v>9.0833333333333339</v>
      </c>
      <c r="G20" s="174">
        <v>7</v>
      </c>
      <c r="H20" s="227">
        <v>0.98</v>
      </c>
      <c r="I20" s="249">
        <f t="shared" ref="I20:I24" si="10">H20+D20</f>
        <v>109.98</v>
      </c>
      <c r="J20" s="249">
        <f t="shared" ref="J20:J24" si="11">I20/12</f>
        <v>9.1650000000000009</v>
      </c>
      <c r="K20" s="174">
        <f t="shared" ref="K20:K24" si="12">H20+D20</f>
        <v>109.98</v>
      </c>
      <c r="L20" s="259">
        <f t="shared" si="4"/>
        <v>9.1650000000000009</v>
      </c>
    </row>
    <row r="21" spans="2:12" x14ac:dyDescent="0.25">
      <c r="B21" s="429" t="s">
        <v>93</v>
      </c>
      <c r="C21" s="211" t="s">
        <v>68</v>
      </c>
      <c r="D21" s="151">
        <v>42</v>
      </c>
      <c r="E21" s="103">
        <v>-179</v>
      </c>
      <c r="F21" s="217">
        <f t="shared" si="9"/>
        <v>3.5</v>
      </c>
      <c r="G21" s="19">
        <v>7</v>
      </c>
      <c r="H21" s="218">
        <v>0.9</v>
      </c>
      <c r="I21" s="243">
        <f t="shared" si="10"/>
        <v>42.9</v>
      </c>
      <c r="J21" s="243">
        <f t="shared" si="11"/>
        <v>3.5749999999999997</v>
      </c>
      <c r="K21" s="19">
        <f t="shared" si="12"/>
        <v>42.9</v>
      </c>
      <c r="L21" s="258">
        <f t="shared" si="4"/>
        <v>3.5749999999999997</v>
      </c>
    </row>
    <row r="22" spans="2:12" ht="15.75" thickBot="1" x14ac:dyDescent="0.3">
      <c r="B22" s="430"/>
      <c r="C22" s="212" t="s">
        <v>69</v>
      </c>
      <c r="D22" s="115">
        <v>66</v>
      </c>
      <c r="E22" s="118">
        <v>-155</v>
      </c>
      <c r="F22" s="219">
        <f t="shared" si="9"/>
        <v>5.5</v>
      </c>
      <c r="G22" s="49">
        <v>3</v>
      </c>
      <c r="H22" s="226">
        <v>0.9</v>
      </c>
      <c r="I22" s="245">
        <f t="shared" si="10"/>
        <v>66.900000000000006</v>
      </c>
      <c r="J22" s="245">
        <f t="shared" si="11"/>
        <v>5.5750000000000002</v>
      </c>
      <c r="K22" s="49">
        <f t="shared" si="12"/>
        <v>66.900000000000006</v>
      </c>
      <c r="L22" s="260">
        <f t="shared" si="4"/>
        <v>5.5750000000000002</v>
      </c>
    </row>
    <row r="23" spans="2:12" x14ac:dyDescent="0.25">
      <c r="B23" s="434" t="s">
        <v>95</v>
      </c>
      <c r="C23" s="213" t="s">
        <v>70</v>
      </c>
      <c r="D23" s="220">
        <v>31</v>
      </c>
      <c r="E23" s="231">
        <v>-190</v>
      </c>
      <c r="F23" s="221">
        <f t="shared" si="9"/>
        <v>2.5833333333333335</v>
      </c>
      <c r="G23" s="132">
        <v>7</v>
      </c>
      <c r="H23" s="228">
        <v>0.8</v>
      </c>
      <c r="I23" s="247">
        <f t="shared" si="10"/>
        <v>31.8</v>
      </c>
      <c r="J23" s="247">
        <f t="shared" si="11"/>
        <v>2.65</v>
      </c>
      <c r="K23" s="132">
        <f t="shared" si="12"/>
        <v>31.8</v>
      </c>
      <c r="L23" s="261">
        <f t="shared" si="4"/>
        <v>2.65</v>
      </c>
    </row>
    <row r="24" spans="2:12" ht="15.75" thickBot="1" x14ac:dyDescent="0.3">
      <c r="B24" s="435"/>
      <c r="C24" s="212" t="s">
        <v>71</v>
      </c>
      <c r="D24" s="115">
        <v>48</v>
      </c>
      <c r="E24" s="118">
        <v>-173</v>
      </c>
      <c r="F24" s="219">
        <f t="shared" si="9"/>
        <v>4</v>
      </c>
      <c r="G24" s="49">
        <v>7</v>
      </c>
      <c r="H24" s="226">
        <v>0.8</v>
      </c>
      <c r="I24" s="245">
        <f t="shared" si="10"/>
        <v>48.8</v>
      </c>
      <c r="J24" s="245">
        <f t="shared" si="11"/>
        <v>4.0666666666666664</v>
      </c>
      <c r="K24" s="49">
        <f t="shared" si="12"/>
        <v>48.8</v>
      </c>
      <c r="L24" s="260">
        <f t="shared" si="4"/>
        <v>4.0666666666666664</v>
      </c>
    </row>
  </sheetData>
  <mergeCells count="20">
    <mergeCell ref="E3:E4"/>
    <mergeCell ref="B23:B24"/>
    <mergeCell ref="B19:B20"/>
    <mergeCell ref="B21:B22"/>
    <mergeCell ref="B12:B13"/>
    <mergeCell ref="B14:B15"/>
    <mergeCell ref="B16:B17"/>
    <mergeCell ref="B5:B6"/>
    <mergeCell ref="B7:B8"/>
    <mergeCell ref="B9:B10"/>
    <mergeCell ref="B3:B4"/>
    <mergeCell ref="C3:C4"/>
    <mergeCell ref="D3:D4"/>
    <mergeCell ref="H3:H4"/>
    <mergeCell ref="I3:I4"/>
    <mergeCell ref="F3:F4"/>
    <mergeCell ref="L3:L4"/>
    <mergeCell ref="J3:J4"/>
    <mergeCell ref="K3:K4"/>
    <mergeCell ref="G3:G4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H20" sqref="H20"/>
    </sheetView>
  </sheetViews>
  <sheetFormatPr baseColWidth="10" defaultRowHeight="15" x14ac:dyDescent="0.25"/>
  <cols>
    <col min="3" max="3" width="39.7109375" customWidth="1"/>
    <col min="4" max="4" width="14.140625" customWidth="1"/>
    <col min="5" max="5" width="18.42578125" customWidth="1"/>
  </cols>
  <sheetData>
    <row r="2" spans="2:5" ht="15.75" thickBot="1" x14ac:dyDescent="0.3"/>
    <row r="3" spans="2:5" x14ac:dyDescent="0.25">
      <c r="B3" s="440" t="s">
        <v>103</v>
      </c>
      <c r="C3" s="442" t="s">
        <v>76</v>
      </c>
      <c r="D3" s="440" t="s">
        <v>119</v>
      </c>
      <c r="E3" s="444" t="s">
        <v>122</v>
      </c>
    </row>
    <row r="4" spans="2:5" ht="15.75" thickBot="1" x14ac:dyDescent="0.3">
      <c r="B4" s="441"/>
      <c r="C4" s="443"/>
      <c r="D4" s="441"/>
      <c r="E4" s="445"/>
    </row>
    <row r="5" spans="2:5" x14ac:dyDescent="0.25">
      <c r="B5" s="446" t="s">
        <v>91</v>
      </c>
      <c r="C5" s="268" t="s">
        <v>52</v>
      </c>
      <c r="D5" s="160" t="s">
        <v>121</v>
      </c>
      <c r="E5" s="225">
        <v>3</v>
      </c>
    </row>
    <row r="6" spans="2:5" ht="15.75" thickBot="1" x14ac:dyDescent="0.3">
      <c r="B6" s="371"/>
      <c r="C6" s="269" t="s">
        <v>53</v>
      </c>
      <c r="D6" s="267" t="s">
        <v>120</v>
      </c>
      <c r="E6" s="17">
        <v>7</v>
      </c>
    </row>
    <row r="7" spans="2:5" x14ac:dyDescent="0.25">
      <c r="B7" s="438" t="s">
        <v>93</v>
      </c>
      <c r="C7" s="270" t="s">
        <v>54</v>
      </c>
      <c r="D7" s="169" t="s">
        <v>121</v>
      </c>
      <c r="E7" s="15">
        <v>3</v>
      </c>
    </row>
    <row r="8" spans="2:5" ht="15.75" thickBot="1" x14ac:dyDescent="0.3">
      <c r="B8" s="439"/>
      <c r="C8" s="271" t="s">
        <v>55</v>
      </c>
      <c r="D8" s="204" t="s">
        <v>121</v>
      </c>
      <c r="E8" s="75">
        <v>3</v>
      </c>
    </row>
    <row r="9" spans="2:5" x14ac:dyDescent="0.25">
      <c r="B9" s="449" t="s">
        <v>95</v>
      </c>
      <c r="C9" s="211" t="s">
        <v>56</v>
      </c>
      <c r="D9" s="169" t="s">
        <v>121</v>
      </c>
      <c r="E9" s="15">
        <v>3</v>
      </c>
    </row>
    <row r="10" spans="2:5" ht="15.75" thickBot="1" x14ac:dyDescent="0.3">
      <c r="B10" s="450"/>
      <c r="C10" s="212" t="s">
        <v>57</v>
      </c>
      <c r="D10" s="204" t="s">
        <v>121</v>
      </c>
      <c r="E10" s="75">
        <v>3</v>
      </c>
    </row>
    <row r="11" spans="2:5" ht="15.75" thickBot="1" x14ac:dyDescent="0.3">
      <c r="B11" s="273" t="s">
        <v>105</v>
      </c>
      <c r="C11" s="252"/>
      <c r="D11" s="272"/>
      <c r="E11" s="158"/>
    </row>
    <row r="12" spans="2:5" x14ac:dyDescent="0.25">
      <c r="B12" s="451" t="s">
        <v>91</v>
      </c>
      <c r="C12" s="100" t="s">
        <v>59</v>
      </c>
      <c r="D12" s="169" t="s">
        <v>120</v>
      </c>
      <c r="E12" s="15">
        <v>7</v>
      </c>
    </row>
    <row r="13" spans="2:5" ht="15.75" thickBot="1" x14ac:dyDescent="0.3">
      <c r="B13" s="452"/>
      <c r="C13" s="114" t="s">
        <v>60</v>
      </c>
      <c r="D13" s="204" t="s">
        <v>120</v>
      </c>
      <c r="E13" s="75">
        <v>7</v>
      </c>
    </row>
    <row r="14" spans="2:5" x14ac:dyDescent="0.25">
      <c r="B14" s="453" t="s">
        <v>93</v>
      </c>
      <c r="C14" s="100" t="s">
        <v>61</v>
      </c>
      <c r="D14" s="169" t="s">
        <v>121</v>
      </c>
      <c r="E14" s="15">
        <v>3</v>
      </c>
    </row>
    <row r="15" spans="2:5" ht="15.75" thickBot="1" x14ac:dyDescent="0.3">
      <c r="B15" s="454"/>
      <c r="C15" s="114" t="s">
        <v>62</v>
      </c>
      <c r="D15" s="204" t="s">
        <v>121</v>
      </c>
      <c r="E15" s="75">
        <v>3</v>
      </c>
    </row>
    <row r="16" spans="2:5" x14ac:dyDescent="0.25">
      <c r="B16" s="455" t="s">
        <v>95</v>
      </c>
      <c r="C16" s="100" t="s">
        <v>63</v>
      </c>
      <c r="D16" s="169" t="s">
        <v>120</v>
      </c>
      <c r="E16" s="15">
        <v>7</v>
      </c>
    </row>
    <row r="17" spans="2:5" ht="15.75" thickBot="1" x14ac:dyDescent="0.3">
      <c r="B17" s="448"/>
      <c r="C17" s="114" t="s">
        <v>64</v>
      </c>
      <c r="D17" s="204" t="s">
        <v>121</v>
      </c>
      <c r="E17" s="75">
        <v>3</v>
      </c>
    </row>
    <row r="18" spans="2:5" ht="15.75" thickBot="1" x14ac:dyDescent="0.3">
      <c r="B18" s="264" t="s">
        <v>86</v>
      </c>
      <c r="C18" s="252"/>
      <c r="D18" s="272"/>
      <c r="E18" s="158"/>
    </row>
    <row r="19" spans="2:5" x14ac:dyDescent="0.25">
      <c r="B19" s="451" t="s">
        <v>91</v>
      </c>
      <c r="C19" s="100" t="s">
        <v>66</v>
      </c>
      <c r="D19" s="169" t="s">
        <v>120</v>
      </c>
      <c r="E19" s="15">
        <v>7</v>
      </c>
    </row>
    <row r="20" spans="2:5" ht="15.75" thickBot="1" x14ac:dyDescent="0.3">
      <c r="B20" s="456"/>
      <c r="C20" s="266" t="s">
        <v>67</v>
      </c>
      <c r="D20" s="267" t="s">
        <v>120</v>
      </c>
      <c r="E20" s="17">
        <v>7</v>
      </c>
    </row>
    <row r="21" spans="2:5" x14ac:dyDescent="0.25">
      <c r="B21" s="453" t="s">
        <v>93</v>
      </c>
      <c r="C21" s="100" t="s">
        <v>68</v>
      </c>
      <c r="D21" s="169" t="s">
        <v>120</v>
      </c>
      <c r="E21" s="15">
        <v>7</v>
      </c>
    </row>
    <row r="22" spans="2:5" ht="15.75" thickBot="1" x14ac:dyDescent="0.3">
      <c r="B22" s="454"/>
      <c r="C22" s="114" t="s">
        <v>69</v>
      </c>
      <c r="D22" s="204" t="s">
        <v>121</v>
      </c>
      <c r="E22" s="75">
        <v>3</v>
      </c>
    </row>
    <row r="23" spans="2:5" x14ac:dyDescent="0.25">
      <c r="B23" s="447" t="s">
        <v>95</v>
      </c>
      <c r="C23" s="265" t="s">
        <v>70</v>
      </c>
      <c r="D23" s="160" t="s">
        <v>120</v>
      </c>
      <c r="E23" s="225">
        <v>7</v>
      </c>
    </row>
    <row r="24" spans="2:5" ht="15.75" thickBot="1" x14ac:dyDescent="0.3">
      <c r="B24" s="448"/>
      <c r="C24" s="114" t="s">
        <v>71</v>
      </c>
      <c r="D24" s="204" t="s">
        <v>120</v>
      </c>
      <c r="E24" s="75">
        <v>7</v>
      </c>
    </row>
  </sheetData>
  <mergeCells count="13">
    <mergeCell ref="B23:B24"/>
    <mergeCell ref="B9:B10"/>
    <mergeCell ref="B12:B13"/>
    <mergeCell ref="B14:B15"/>
    <mergeCell ref="B16:B17"/>
    <mergeCell ref="B19:B20"/>
    <mergeCell ref="B21:B22"/>
    <mergeCell ref="B7:B8"/>
    <mergeCell ref="B3:B4"/>
    <mergeCell ref="C3:C4"/>
    <mergeCell ref="D3:D4"/>
    <mergeCell ref="E3:E4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PRONÓSTICO</vt:lpstr>
      <vt:lpstr>DEMANDA</vt:lpstr>
      <vt:lpstr>MODELO </vt:lpstr>
      <vt:lpstr>MODELO RESUMEN</vt:lpstr>
      <vt:lpstr>ABC</vt:lpstr>
      <vt:lpstr>SELECCIÓN PRODUCTOS</vt:lpstr>
      <vt:lpstr>PRODUCTOS-MES</vt:lpstr>
      <vt:lpstr>VARIACIÓN</vt:lpstr>
      <vt:lpstr>NIVEL DE SERVICIO</vt:lpstr>
      <vt:lpstr>EOQ PROBABILISTICO</vt:lpstr>
      <vt:lpstr>EOQ-PRONOSTICO</vt:lpstr>
      <vt:lpstr>LEAD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2021-06-30T00:14:53Z</dcterms:created>
  <dcterms:modified xsi:type="dcterms:W3CDTF">2021-07-16T02:35:51Z</dcterms:modified>
</cp:coreProperties>
</file>