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an Diego\Desktop\2022-2_JuanDiegoBotia\"/>
    </mc:Choice>
  </mc:AlternateContent>
  <xr:revisionPtr revIDLastSave="0" documentId="13_ncr:1_{F218DF8C-640B-4C30-BC79-D58357368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TO" sheetId="4" r:id="rId1"/>
    <sheet name="CRONOGRAMA" sheetId="8" r:id="rId2"/>
    <sheet name="APU 01" sheetId="5" r:id="rId3"/>
    <sheet name="APU 02" sheetId="6" r:id="rId4"/>
    <sheet name="APU 03" sheetId="7" r:id="rId5"/>
  </sheets>
  <externalReferences>
    <externalReference r:id="rId6"/>
  </externalReferences>
  <definedNames>
    <definedName name="_xlnm.Print_Area" localSheetId="2">'APU 01'!$A$1:$H$52</definedName>
    <definedName name="_xlnm.Print_Area" localSheetId="3">'APU 02'!$A$1:$H$52</definedName>
    <definedName name="_xlnm.Print_Area" localSheetId="4">'APU 03'!$A$1:$H$52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" i="4" l="1"/>
  <c r="P19" i="4"/>
  <c r="P22" i="4"/>
  <c r="U20" i="4"/>
  <c r="U23" i="4" l="1"/>
  <c r="P18" i="4"/>
  <c r="A18" i="8"/>
  <c r="A19" i="8" s="1"/>
  <c r="A20" i="8" s="1"/>
  <c r="A21" i="8" s="1"/>
  <c r="A22" i="8" s="1"/>
  <c r="B25" i="4"/>
  <c r="B26" i="4"/>
  <c r="U22" i="4"/>
  <c r="U21" i="4"/>
  <c r="G20" i="7" l="1"/>
  <c r="H20" i="7"/>
  <c r="D38" i="7"/>
  <c r="D38" i="6"/>
  <c r="F38" i="6" s="1"/>
  <c r="H38" i="6" s="1"/>
  <c r="D38" i="5"/>
  <c r="F38" i="5" s="1"/>
  <c r="H38" i="5" s="1"/>
  <c r="C8" i="7"/>
  <c r="H41" i="7"/>
  <c r="F41" i="7"/>
  <c r="H40" i="7"/>
  <c r="F40" i="7"/>
  <c r="H39" i="7"/>
  <c r="F38" i="7"/>
  <c r="H38" i="7" s="1"/>
  <c r="B38" i="7"/>
  <c r="H32" i="7"/>
  <c r="H31" i="7"/>
  <c r="M30" i="7"/>
  <c r="H30" i="7"/>
  <c r="H25" i="7"/>
  <c r="H24" i="7"/>
  <c r="H23" i="7"/>
  <c r="H22" i="7"/>
  <c r="H21" i="7"/>
  <c r="B13" i="7"/>
  <c r="C8" i="6"/>
  <c r="H41" i="6"/>
  <c r="F41" i="6"/>
  <c r="H40" i="6"/>
  <c r="F40" i="6"/>
  <c r="H39" i="6"/>
  <c r="B38" i="6"/>
  <c r="H32" i="6"/>
  <c r="H31" i="6"/>
  <c r="M30" i="6"/>
  <c r="H30" i="6"/>
  <c r="H25" i="6"/>
  <c r="H24" i="6"/>
  <c r="H23" i="6"/>
  <c r="H22" i="6"/>
  <c r="H21" i="6"/>
  <c r="H20" i="6"/>
  <c r="B13" i="6"/>
  <c r="C8" i="5"/>
  <c r="H41" i="5"/>
  <c r="F41" i="5"/>
  <c r="H40" i="5"/>
  <c r="F40" i="5"/>
  <c r="H39" i="5"/>
  <c r="B38" i="5"/>
  <c r="H32" i="5"/>
  <c r="H31" i="5"/>
  <c r="H30" i="5"/>
  <c r="H25" i="5"/>
  <c r="H24" i="5"/>
  <c r="H23" i="5"/>
  <c r="H22" i="5"/>
  <c r="H21" i="5"/>
  <c r="G20" i="5"/>
  <c r="F20" i="5"/>
  <c r="E20" i="5"/>
  <c r="B20" i="5"/>
  <c r="B13" i="5"/>
  <c r="H42" i="6" l="1"/>
  <c r="H13" i="6" s="1"/>
  <c r="H16" i="6" s="1"/>
  <c r="H42" i="7"/>
  <c r="H13" i="7" s="1"/>
  <c r="H16" i="7" s="1"/>
  <c r="H26" i="6"/>
  <c r="H33" i="6"/>
  <c r="H33" i="7"/>
  <c r="H26" i="7"/>
  <c r="H44" i="7" s="1"/>
  <c r="H44" i="6"/>
  <c r="H42" i="5"/>
  <c r="H13" i="5" s="1"/>
  <c r="H16" i="5" s="1"/>
  <c r="H20" i="5"/>
  <c r="H26" i="5" s="1"/>
  <c r="H33" i="5"/>
  <c r="H44" i="5" l="1"/>
  <c r="A18" i="4" l="1"/>
  <c r="A19" i="4" s="1"/>
  <c r="A21" i="4" s="1"/>
  <c r="A22" i="4" s="1"/>
  <c r="A23" i="4" s="1"/>
  <c r="U19" i="4" l="1"/>
  <c r="U18" i="4" l="1"/>
  <c r="U16" i="4" l="1"/>
  <c r="U15" i="4"/>
  <c r="U13" i="4" l="1"/>
  <c r="U14" i="4"/>
  <c r="U12" i="4" l="1"/>
  <c r="U11" i="4" s="1"/>
  <c r="U24" i="4" l="1"/>
  <c r="U25" i="4" s="1"/>
  <c r="U26" i="4" s="1"/>
</calcChain>
</file>

<file path=xl/sharedStrings.xml><?xml version="1.0" encoding="utf-8"?>
<sst xmlns="http://schemas.openxmlformats.org/spreadsheetml/2006/main" count="219" uniqueCount="84">
  <si>
    <t>M3</t>
  </si>
  <si>
    <t xml:space="preserve">Elaborado por </t>
  </si>
  <si>
    <t xml:space="preserve">Jorge Armando Acuña Torres  </t>
  </si>
  <si>
    <t>T.P.  15202-378437-BYC</t>
  </si>
  <si>
    <t>FECHA :</t>
  </si>
  <si>
    <t>Und.</t>
  </si>
  <si>
    <t>Cant.</t>
  </si>
  <si>
    <t>V. Unitario</t>
  </si>
  <si>
    <t>V. Total.</t>
  </si>
  <si>
    <t>Gob.</t>
  </si>
  <si>
    <t>TOTAL COSTO DIRECTO</t>
  </si>
  <si>
    <t>TOTAL COSTO PROYECTO</t>
  </si>
  <si>
    <t>AÑO BASE: 2020</t>
  </si>
  <si>
    <t>M</t>
  </si>
  <si>
    <t>I</t>
  </si>
  <si>
    <t>3.11 MANTENIMIENTO</t>
  </si>
  <si>
    <t>ML</t>
  </si>
  <si>
    <t>HA</t>
  </si>
  <si>
    <t>FORMATO</t>
  </si>
  <si>
    <t>Versión: 0</t>
  </si>
  <si>
    <t xml:space="preserve">Código: </t>
  </si>
  <si>
    <t>ANALISIS DE PRECIOS UNITARIOS</t>
  </si>
  <si>
    <t>Fecha:</t>
  </si>
  <si>
    <t>ITEM</t>
  </si>
  <si>
    <t>UNIDAD</t>
  </si>
  <si>
    <t>1. EQUIPO</t>
  </si>
  <si>
    <t>DESCRIPCION</t>
  </si>
  <si>
    <t>TARIFA  / HORA</t>
  </si>
  <si>
    <t>CANTIDAD</t>
  </si>
  <si>
    <t>VR.UNITARIO</t>
  </si>
  <si>
    <t>SUBTOTAL</t>
  </si>
  <si>
    <t xml:space="preserve">2. MATERIALES </t>
  </si>
  <si>
    <t>TARIFA</t>
  </si>
  <si>
    <t>3. TRANSPORTE</t>
  </si>
  <si>
    <t>4. MANO DE OBRA</t>
  </si>
  <si>
    <t>TRABAJADOR</t>
  </si>
  <si>
    <t>JORNAL</t>
  </si>
  <si>
    <t>PRESTACION</t>
  </si>
  <si>
    <t>JORN.TOTAL</t>
  </si>
  <si>
    <t>RENDIM.</t>
  </si>
  <si>
    <t>VR.UNITARO</t>
  </si>
  <si>
    <t xml:space="preserve">TOTAL COSTO DIRECTO       </t>
  </si>
  <si>
    <t>JORGE ARMANDO ACUÑA TORRES</t>
  </si>
  <si>
    <t>BYC 15002-378437</t>
  </si>
  <si>
    <t>REJILLAS PLASTICAS MEDIDAS ESTANDAR (  0,60*0,60*0,10)</t>
  </si>
  <si>
    <t>UND</t>
  </si>
  <si>
    <t>MORTERO 1:3 IMPERMEABILIZADO</t>
  </si>
  <si>
    <t>CONCRETO 1:3:5 14 MPA (2000 PSI)</t>
  </si>
  <si>
    <t>3.11.04 LIMPIEZA DE CUNETAS EN TIERRA CON RECTIFICACIÓN DE SALIDAS Y DESCOLES, INCLUYE RETIRO DE SOBRANTES FUERA DE LA ZONA DE LA VÍA ( INCLUYE ACARREO LIBRE DE 5 KM)</t>
  </si>
  <si>
    <t>3.11.05 LIMPIEZA DE CUNETAS REVESTIDAS CON RECTIFICACIÓN DE SALIDAS Y DESCOLES, INCLUYE RETIRO DE SOBRANTES FUERA DE LA ZONA DE VÍA ( INCLUYE ACARREO LIBRE DE 5 KM)</t>
  </si>
  <si>
    <t>3.11.06 LIMPIEZA DE PONTONES Y BOX CULVERT, INCLUYE RECTIFICACIÓN DE DESCOLES CON RETIRO DE SOBRANTES Y OBSTÁCULOS ACARREO LIBRE DE 5 KM</t>
  </si>
  <si>
    <t>3.11.07 ROCERÍA A CADA LA LADO DE LA VÍA Y/0 ZONAS NECESARIAS PARA BUENA VISIBILIDAD</t>
  </si>
  <si>
    <t xml:space="preserve">ADMINISTRACIÓN </t>
  </si>
  <si>
    <t>Ítem</t>
  </si>
  <si>
    <t xml:space="preserve">Descripción </t>
  </si>
  <si>
    <t>3.11.03 LIMPIEZA DE ALCANTARILLAS CON DIÁMETRO MENOR O IGUAL A 36", INCLUYE RECTIFICACIÓN DE DESCOLES CON RETIRO DE SOBRANTES Y OBSTÁCULOS ACARREO LIBRE DE 5 KM</t>
  </si>
  <si>
    <t>3.02.03 EXCAVACION DE CORTES, CANALES Y PRESTAMOS EN MATERIAL COMUN A MAQUINA INCLUYE CARGUE Y ACARREO LIBRE DE 5 KM</t>
  </si>
  <si>
    <t>3.03.24 SUMINISTRO E INSTALACION DE CONCRETO SIMPLE DE 21 MPA (3000 PSI) PARA ELEVACIONES, H&lt;3.0 MTS</t>
  </si>
  <si>
    <t>3.10.12 SUMINISTRO FIGURADO Y ARMADO DE ACERO DE REFUERZO 60000 PSI 420 MPA</t>
  </si>
  <si>
    <t>KG</t>
  </si>
  <si>
    <t>3.03.16 RELLENO CON MATERIAL SELECCIONADO PROVENIENTE DE EXCAVACION COMPACTADO CON PLANTA VIBRADORA</t>
  </si>
  <si>
    <t>NOTAS DEL PRESUPUESTO</t>
  </si>
  <si>
    <t xml:space="preserve">1. Se eligió la necesidad más apremiante en materia de infraestructura vial, para la vereda Saza abajo, según votación de los asistentes a la asamblea general de afiliados a la junta de acción comunal, realizada el 18/09/21. Esto se registró mediante acta No. 001. </t>
  </si>
  <si>
    <t>Municioio de Gameza</t>
  </si>
  <si>
    <t>SISTEMA INTEGRADO DE GESTIÓN</t>
  </si>
  <si>
    <t>PROCESO</t>
  </si>
  <si>
    <t xml:space="preserve">GESTIÓN CONTRACTUAL Y SEGUIMIENTO DE PROYECTOS DE INFRAESTRUCTURA </t>
  </si>
  <si>
    <t>PRESUPUESTO DE OBRA</t>
  </si>
  <si>
    <t>CÓDIGO:</t>
  </si>
  <si>
    <t>VERSIÓN:</t>
  </si>
  <si>
    <t>FECHA:</t>
  </si>
  <si>
    <t>FORMULACIÓN :2022</t>
  </si>
  <si>
    <t>F.</t>
  </si>
  <si>
    <t>CONSTRUCCION ALCANTARILLAS (1)</t>
  </si>
  <si>
    <t>3.03.28 SUMINISTRO E INSTALACION DE TUBERIA DE CONCRETO REFORZADO D=36", INCLUYE EMBOQUILLADA</t>
  </si>
  <si>
    <t>PROYECTO: LIMPIEZA DE ESTRUCTURAS DE DRENAJE Y ADECUACIÓN DEL CORREDOR VIAL DE LA VEREDA SATOBA DEL MUNICIPIO DE GÁMEZA</t>
  </si>
  <si>
    <t>DURACION (DIAS)</t>
  </si>
  <si>
    <t>PROYECTO: LIMPIEZA DE ESTRUCTURAS DE DRENAJE Y ADECUACIÓN DEL CORREDOR VIAL DE LA VEREDA VILLA COSCUCUA DEL MUNICIPIO DE GÁMEZA</t>
  </si>
  <si>
    <t>CONSTRUCCION DE FILTRO Y PASO DEPRIMIDO</t>
  </si>
  <si>
    <t>3.03.02 CONSTRUCCION DE FILTROS A CUALQUIER PROFUNDIDAD, CON MATERIAL FILTRANTE SEGUN NORMA INVIAS, SIN EXCAVACION, INCLUYE GEOTEXTIL NT 2000</t>
  </si>
  <si>
    <t>3.03.15 RELLENO CON MATERIAL DE AFIRMADO COMPACTADO PLANCHA VIBRADORA</t>
  </si>
  <si>
    <t>2.07.05 CONCRETO SIMPLE DE 28 MPa - (4000 PSI) IMPERMEABILIZADO PARA PLACAS PISOS</t>
  </si>
  <si>
    <t>1.02.42 SUMINISTRO FIGURADA Y AMARRE DE ACERO 60000 PSI 420 Mpa</t>
  </si>
  <si>
    <t>1.02.34 SUMINISTRO E INSTALACIÓN TUBERÍA PVC D=8" DRENAJE SIN FILTRO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</si>
</sst>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000"/>
    <numFmt numFmtId="168" formatCode="_(* #,##0.00_);_(* \(#,##0.00\);_(* &quot; &quot;_);_(@_)"/>
    <numFmt numFmtId="169" formatCode="0.000"/>
    <numFmt numFmtId="170" formatCode="_(* #,##0_);_(* \(#,##0\);_(* &quot; &quot;_);_(@_)"/>
    <numFmt numFmtId="171" formatCode="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sz val="11"/>
      <name val="Arial Narrow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10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8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/>
    <xf numFmtId="0" fontId="7" fillId="0" borderId="0" xfId="0" applyFont="1" applyAlignment="1">
      <alignment horizontal="centerContinuous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center"/>
    </xf>
    <xf numFmtId="0" fontId="11" fillId="0" borderId="0" xfId="0" applyFont="1"/>
    <xf numFmtId="0" fontId="11" fillId="0" borderId="13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10" fontId="13" fillId="0" borderId="20" xfId="8" applyNumberFormat="1" applyFont="1" applyBorder="1"/>
    <xf numFmtId="164" fontId="7" fillId="0" borderId="12" xfId="7" applyFont="1" applyBorder="1"/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169" fontId="10" fillId="0" borderId="1" xfId="0" applyNumberFormat="1" applyFont="1" applyBorder="1" applyAlignment="1">
      <alignment vertical="center"/>
    </xf>
    <xf numFmtId="168" fontId="10" fillId="0" borderId="22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/>
    </xf>
    <xf numFmtId="2" fontId="10" fillId="0" borderId="6" xfId="0" applyNumberFormat="1" applyFont="1" applyBorder="1"/>
    <xf numFmtId="168" fontId="10" fillId="0" borderId="24" xfId="0" applyNumberFormat="1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7" fillId="0" borderId="7" xfId="0" applyNumberFormat="1" applyFont="1" applyBorder="1" applyAlignment="1">
      <alignment vertical="center"/>
    </xf>
    <xf numFmtId="169" fontId="10" fillId="0" borderId="7" xfId="0" applyNumberFormat="1" applyFont="1" applyBorder="1" applyAlignment="1">
      <alignment vertical="center"/>
    </xf>
    <xf numFmtId="168" fontId="10" fillId="0" borderId="25" xfId="0" applyNumberFormat="1" applyFont="1" applyBorder="1" applyAlignment="1">
      <alignment vertical="center"/>
    </xf>
    <xf numFmtId="0" fontId="10" fillId="0" borderId="16" xfId="0" applyFont="1" applyBorder="1"/>
    <xf numFmtId="0" fontId="11" fillId="0" borderId="17" xfId="0" applyFont="1" applyBorder="1"/>
    <xf numFmtId="0" fontId="10" fillId="0" borderId="17" xfId="0" applyFont="1" applyBorder="1"/>
    <xf numFmtId="2" fontId="10" fillId="0" borderId="17" xfId="0" applyNumberFormat="1" applyFont="1" applyBorder="1"/>
    <xf numFmtId="168" fontId="10" fillId="0" borderId="26" xfId="0" applyNumberFormat="1" applyFont="1" applyBorder="1"/>
    <xf numFmtId="0" fontId="11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70" fontId="7" fillId="0" borderId="1" xfId="0" applyNumberFormat="1" applyFont="1" applyBorder="1" applyAlignment="1">
      <alignment horizontal="right" vertical="center"/>
    </xf>
    <xf numFmtId="168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4" fontId="7" fillId="0" borderId="28" xfId="7" applyFont="1" applyBorder="1"/>
    <xf numFmtId="0" fontId="14" fillId="0" borderId="0" xfId="0" applyFont="1" applyAlignment="1">
      <alignment horizontal="right"/>
    </xf>
    <xf numFmtId="164" fontId="11" fillId="0" borderId="13" xfId="7" applyFont="1" applyBorder="1" applyAlignment="1">
      <alignment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1" xfId="0" applyFont="1" applyBorder="1"/>
    <xf numFmtId="9" fontId="4" fillId="0" borderId="4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10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1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2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21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1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5" fontId="7" fillId="0" borderId="2" xfId="6" applyFont="1" applyBorder="1" applyAlignment="1">
      <alignment horizontal="center" vertical="center"/>
    </xf>
    <xf numFmtId="165" fontId="7" fillId="0" borderId="4" xfId="6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165" fontId="13" fillId="0" borderId="19" xfId="6" applyFont="1" applyBorder="1" applyAlignment="1">
      <alignment horizontal="center" vertical="center"/>
    </xf>
    <xf numFmtId="165" fontId="13" fillId="0" borderId="18" xfId="6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justify" vertical="top" wrapText="1"/>
    </xf>
  </cellXfs>
  <cellStyles count="9">
    <cellStyle name="Millares 2" xfId="6" xr:uid="{00000000-0005-0000-0000-000000000000}"/>
    <cellStyle name="Millares 3" xfId="3" xr:uid="{00000000-0005-0000-0000-000001000000}"/>
    <cellStyle name="Moneda 2" xfId="7" xr:uid="{00000000-0005-0000-0000-000002000000}"/>
    <cellStyle name="Moneda 4" xfId="2" xr:uid="{00000000-0005-0000-0000-000003000000}"/>
    <cellStyle name="Normal" xfId="0" builtinId="0"/>
    <cellStyle name="Normal 2" xfId="5" xr:uid="{00000000-0005-0000-0000-000005000000}"/>
    <cellStyle name="Normal 3" xfId="1" xr:uid="{00000000-0005-0000-0000-000006000000}"/>
    <cellStyle name="Porcentaje" xfId="8" builtinId="5"/>
    <cellStyle name="Porcentaje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3</xdr:col>
      <xdr:colOff>123825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BA610A-3F24-CBF6-C768-49FC1050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00" t="12758" r="-2499" b="13104"/>
        <a:stretch>
          <a:fillRect/>
        </a:stretch>
      </xdr:blipFill>
      <xdr:spPr bwMode="auto">
        <a:xfrm>
          <a:off x="333375" y="66675"/>
          <a:ext cx="5334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3</xdr:col>
      <xdr:colOff>123825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7512D2-0A27-4723-8DC1-F875388B6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00" t="12758" r="-2499" b="13104"/>
        <a:stretch>
          <a:fillRect/>
        </a:stretch>
      </xdr:blipFill>
      <xdr:spPr bwMode="auto">
        <a:xfrm>
          <a:off x="352425" y="66675"/>
          <a:ext cx="5715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critorio\Mantenimiento%20de%20Vias\AMBB-OI-FO-16%20PRESUPUESTO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Adicional"/>
      <sheetName val="Presupuesto Total"/>
      <sheetName val="Hoja1 (2)"/>
      <sheetName val="Relleno"/>
      <sheetName val="311.1"/>
      <sheetName val="311.2"/>
    </sheetNames>
    <sheetDataSet>
      <sheetData sheetId="0"/>
      <sheetData sheetId="1"/>
      <sheetData sheetId="2"/>
      <sheetData sheetId="3"/>
      <sheetData sheetId="4"/>
      <sheetData sheetId="5">
        <row r="36">
          <cell r="B36" t="str">
            <v xml:space="preserve">Carrotanque de agua(1000 Galones) </v>
          </cell>
        </row>
        <row r="41">
          <cell r="B41" t="str">
            <v>HERRAMIENTA MENOR (%)</v>
          </cell>
          <cell r="C41">
            <v>0</v>
          </cell>
          <cell r="D41">
            <v>0</v>
          </cell>
        </row>
        <row r="48">
          <cell r="B48" t="str">
            <v>Agua</v>
          </cell>
          <cell r="J48" t="str">
            <v>L</v>
          </cell>
          <cell r="K48">
            <v>25</v>
          </cell>
          <cell r="M48">
            <v>65</v>
          </cell>
        </row>
        <row r="70">
          <cell r="B70" t="str">
            <v>Obrero (2)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"/>
  <sheetViews>
    <sheetView tabSelected="1" view="pageLayout" zoomScaleNormal="100" workbookViewId="0">
      <selection activeCell="U14" sqref="U14:X14"/>
    </sheetView>
  </sheetViews>
  <sheetFormatPr baseColWidth="10" defaultRowHeight="15" x14ac:dyDescent="0.25"/>
  <cols>
    <col min="1" max="27" width="3.7109375" customWidth="1"/>
  </cols>
  <sheetData>
    <row r="1" spans="1:33" x14ac:dyDescent="0.25">
      <c r="A1" s="120"/>
      <c r="B1" s="121"/>
      <c r="C1" s="121"/>
      <c r="D1" s="121"/>
      <c r="E1" s="121"/>
      <c r="F1" s="87" t="s">
        <v>64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124" t="s">
        <v>68</v>
      </c>
      <c r="U1" s="124"/>
      <c r="V1" s="124"/>
      <c r="W1" s="124"/>
      <c r="X1" s="124"/>
    </row>
    <row r="2" spans="1:33" ht="16.5" customHeight="1" x14ac:dyDescent="0.25">
      <c r="A2" s="122"/>
      <c r="B2" s="123"/>
      <c r="C2" s="123"/>
      <c r="D2" s="123"/>
      <c r="E2" s="123"/>
      <c r="F2" s="103" t="s">
        <v>65</v>
      </c>
      <c r="G2" s="104"/>
      <c r="H2" s="105"/>
      <c r="I2" s="110" t="s">
        <v>66</v>
      </c>
      <c r="J2" s="111"/>
      <c r="K2" s="111"/>
      <c r="L2" s="111"/>
      <c r="M2" s="111"/>
      <c r="N2" s="111"/>
      <c r="O2" s="111"/>
      <c r="P2" s="111"/>
      <c r="Q2" s="111"/>
      <c r="R2" s="111"/>
      <c r="S2" s="112"/>
      <c r="T2" s="124" t="s">
        <v>69</v>
      </c>
      <c r="U2" s="124"/>
      <c r="V2" s="124"/>
      <c r="W2" s="124"/>
      <c r="X2" s="124"/>
    </row>
    <row r="3" spans="1:33" ht="16.5" customHeight="1" x14ac:dyDescent="0.25">
      <c r="A3" s="122"/>
      <c r="B3" s="123"/>
      <c r="C3" s="123"/>
      <c r="D3" s="123"/>
      <c r="E3" s="123"/>
      <c r="F3" s="106"/>
      <c r="G3" s="107"/>
      <c r="H3" s="108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5"/>
      <c r="T3" s="124"/>
      <c r="U3" s="124"/>
      <c r="V3" s="124"/>
      <c r="W3" s="124"/>
      <c r="X3" s="124"/>
    </row>
    <row r="4" spans="1:33" x14ac:dyDescent="0.25">
      <c r="A4" s="89" t="s">
        <v>63</v>
      </c>
      <c r="B4" s="90"/>
      <c r="C4" s="90"/>
      <c r="D4" s="90"/>
      <c r="E4" s="91"/>
      <c r="F4" s="87" t="s">
        <v>18</v>
      </c>
      <c r="G4" s="88"/>
      <c r="H4" s="109"/>
      <c r="I4" s="116" t="s">
        <v>67</v>
      </c>
      <c r="J4" s="117"/>
      <c r="K4" s="117"/>
      <c r="L4" s="117"/>
      <c r="M4" s="117"/>
      <c r="N4" s="117"/>
      <c r="O4" s="117"/>
      <c r="P4" s="117"/>
      <c r="Q4" s="117"/>
      <c r="R4" s="117"/>
      <c r="S4" s="118"/>
      <c r="T4" s="124" t="s">
        <v>70</v>
      </c>
      <c r="U4" s="124"/>
      <c r="V4" s="124"/>
      <c r="W4" s="124"/>
      <c r="X4" s="124"/>
    </row>
    <row r="5" spans="1:33" ht="6.75" customHeight="1" x14ac:dyDescent="0.25">
      <c r="A5" s="70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1"/>
    </row>
    <row r="6" spans="1:33" ht="14.1" customHeight="1" x14ac:dyDescent="0.3">
      <c r="A6" s="119" t="s">
        <v>77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95" t="s">
        <v>71</v>
      </c>
      <c r="T6" s="95"/>
      <c r="U6" s="95"/>
      <c r="V6" s="95"/>
      <c r="W6" s="95"/>
      <c r="X6" s="95"/>
      <c r="Y6" s="3"/>
      <c r="Z6" s="3"/>
      <c r="AA6" s="3"/>
      <c r="AB6" s="3"/>
      <c r="AC6" s="3"/>
      <c r="AD6" s="3"/>
      <c r="AE6" s="3"/>
    </row>
    <row r="7" spans="1:33" ht="27.75" customHeight="1" x14ac:dyDescent="0.3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95" t="s">
        <v>12</v>
      </c>
      <c r="T7" s="95"/>
      <c r="U7" s="95"/>
      <c r="V7" s="95"/>
      <c r="W7" s="95"/>
      <c r="X7" s="95"/>
      <c r="Y7" s="3"/>
      <c r="Z7" s="3"/>
      <c r="AA7" s="3"/>
      <c r="AB7" s="3"/>
      <c r="AC7" s="3"/>
      <c r="AD7" s="3"/>
      <c r="AE7" s="3"/>
    </row>
    <row r="8" spans="1:33" ht="16.5" x14ac:dyDescent="0.3">
      <c r="A8" s="96" t="s">
        <v>1</v>
      </c>
      <c r="B8" s="96"/>
      <c r="C8" s="96"/>
      <c r="D8" s="96" t="s">
        <v>2</v>
      </c>
      <c r="E8" s="96"/>
      <c r="F8" s="96"/>
      <c r="G8" s="96"/>
      <c r="H8" s="96"/>
      <c r="I8" s="96"/>
      <c r="J8" s="96"/>
      <c r="K8" s="96"/>
      <c r="L8" s="96"/>
      <c r="M8" s="96"/>
      <c r="N8" s="96" t="s">
        <v>3</v>
      </c>
      <c r="O8" s="96"/>
      <c r="P8" s="96"/>
      <c r="Q8" s="96"/>
      <c r="R8" s="96"/>
      <c r="S8" s="97" t="s">
        <v>4</v>
      </c>
      <c r="T8" s="98"/>
      <c r="U8" s="99">
        <v>44019</v>
      </c>
      <c r="V8" s="100"/>
      <c r="W8" s="100"/>
      <c r="X8" s="98"/>
      <c r="Y8" s="3"/>
      <c r="Z8" s="3"/>
      <c r="AA8" s="3"/>
      <c r="AB8" s="3"/>
      <c r="AC8" s="3"/>
      <c r="AD8" s="3"/>
      <c r="AE8" s="3"/>
    </row>
    <row r="9" spans="1:33" ht="5.0999999999999996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  <c r="Z9" s="3"/>
      <c r="AA9" s="3"/>
      <c r="AB9" s="3"/>
      <c r="AC9" s="3"/>
      <c r="AD9" s="3"/>
      <c r="AE9" s="3"/>
    </row>
    <row r="10" spans="1:33" ht="14.1" customHeight="1" x14ac:dyDescent="0.3">
      <c r="A10" s="72" t="s">
        <v>53</v>
      </c>
      <c r="B10" s="97" t="s">
        <v>54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98"/>
      <c r="N10" s="68" t="s">
        <v>72</v>
      </c>
      <c r="O10" s="68" t="s">
        <v>5</v>
      </c>
      <c r="P10" s="96" t="s">
        <v>6</v>
      </c>
      <c r="Q10" s="96"/>
      <c r="R10" s="96" t="s">
        <v>7</v>
      </c>
      <c r="S10" s="96"/>
      <c r="T10" s="96"/>
      <c r="U10" s="96" t="s">
        <v>8</v>
      </c>
      <c r="V10" s="96"/>
      <c r="W10" s="96"/>
      <c r="X10" s="96"/>
      <c r="Y10" s="3"/>
      <c r="Z10" s="3"/>
      <c r="AA10" s="3"/>
      <c r="AB10" s="3"/>
      <c r="AC10" s="3"/>
      <c r="AD10" s="3"/>
      <c r="AE10" s="3"/>
    </row>
    <row r="11" spans="1:33" ht="16.5" x14ac:dyDescent="0.3">
      <c r="A11" s="72" t="s">
        <v>14</v>
      </c>
      <c r="B11" s="101" t="s">
        <v>15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30">
        <f>+SUM(U12:X16)</f>
        <v>5464952.79</v>
      </c>
      <c r="V11" s="131"/>
      <c r="W11" s="131"/>
      <c r="X11" s="131"/>
      <c r="Y11" s="3"/>
      <c r="Z11" s="3"/>
      <c r="AA11" s="3"/>
      <c r="AB11" s="3"/>
      <c r="AC11" s="3"/>
      <c r="AD11" s="3"/>
      <c r="AE11" s="3"/>
    </row>
    <row r="12" spans="1:33" s="1" customFormat="1" ht="56.1" customHeight="1" x14ac:dyDescent="0.25">
      <c r="A12" s="66">
        <v>1</v>
      </c>
      <c r="B12" s="92" t="s">
        <v>55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  <c r="N12" s="74" t="s">
        <v>9</v>
      </c>
      <c r="O12" s="67" t="s">
        <v>5</v>
      </c>
      <c r="P12" s="86">
        <v>8</v>
      </c>
      <c r="Q12" s="86"/>
      <c r="R12" s="83">
        <v>224058.23</v>
      </c>
      <c r="S12" s="83"/>
      <c r="T12" s="83"/>
      <c r="U12" s="84">
        <f>+P12*R12</f>
        <v>1792465.84</v>
      </c>
      <c r="V12" s="85"/>
      <c r="W12" s="85"/>
      <c r="X12" s="85"/>
      <c r="Y12" s="4"/>
      <c r="Z12" s="4"/>
      <c r="AA12" s="4"/>
      <c r="AB12" s="4"/>
      <c r="AC12" s="4"/>
      <c r="AD12" s="4"/>
      <c r="AE12" s="4"/>
    </row>
    <row r="13" spans="1:33" ht="56.1" customHeight="1" x14ac:dyDescent="0.3">
      <c r="A13" s="66">
        <v>2</v>
      </c>
      <c r="B13" s="92" t="s">
        <v>48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74" t="s">
        <v>9</v>
      </c>
      <c r="O13" s="67" t="s">
        <v>16</v>
      </c>
      <c r="P13" s="86">
        <v>100</v>
      </c>
      <c r="Q13" s="86"/>
      <c r="R13" s="83">
        <v>5601.45</v>
      </c>
      <c r="S13" s="83"/>
      <c r="T13" s="83"/>
      <c r="U13" s="84">
        <f t="shared" ref="U13:U14" si="0">+P13*R13</f>
        <v>560145</v>
      </c>
      <c r="V13" s="85"/>
      <c r="W13" s="85"/>
      <c r="X13" s="85"/>
      <c r="Y13" s="3"/>
      <c r="Z13" s="3"/>
      <c r="AA13" s="3"/>
      <c r="AB13" s="3"/>
      <c r="AC13" s="3"/>
      <c r="AD13" s="3"/>
      <c r="AE13" s="3"/>
    </row>
    <row r="14" spans="1:33" ht="56.1" customHeight="1" x14ac:dyDescent="0.3">
      <c r="A14" s="66">
        <v>3</v>
      </c>
      <c r="B14" s="92" t="s">
        <v>49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  <c r="N14" s="74" t="s">
        <v>9</v>
      </c>
      <c r="O14" s="67" t="s">
        <v>16</v>
      </c>
      <c r="P14" s="86">
        <v>150</v>
      </c>
      <c r="Q14" s="86"/>
      <c r="R14" s="83">
        <v>2800.73</v>
      </c>
      <c r="S14" s="83"/>
      <c r="T14" s="83"/>
      <c r="U14" s="84">
        <f t="shared" si="0"/>
        <v>420109.5</v>
      </c>
      <c r="V14" s="85"/>
      <c r="W14" s="85"/>
      <c r="X14" s="85"/>
      <c r="Y14" s="3"/>
      <c r="Z14" s="3"/>
      <c r="AA14" s="3"/>
      <c r="AB14" s="3"/>
      <c r="AC14" s="3"/>
      <c r="AD14" s="3"/>
      <c r="AE14" s="5"/>
      <c r="AF14" s="6"/>
      <c r="AG14" s="6"/>
    </row>
    <row r="15" spans="1:33" ht="42" customHeight="1" x14ac:dyDescent="0.3">
      <c r="A15" s="66">
        <v>4</v>
      </c>
      <c r="B15" s="92" t="s">
        <v>50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4"/>
      <c r="N15" s="74" t="s">
        <v>9</v>
      </c>
      <c r="O15" s="67" t="s">
        <v>13</v>
      </c>
      <c r="P15" s="86">
        <v>1</v>
      </c>
      <c r="Q15" s="86"/>
      <c r="R15" s="83">
        <v>263604.5</v>
      </c>
      <c r="S15" s="83"/>
      <c r="T15" s="83"/>
      <c r="U15" s="84">
        <f t="shared" ref="U15:U16" si="1">+P15*R15</f>
        <v>263604.5</v>
      </c>
      <c r="V15" s="85"/>
      <c r="W15" s="85"/>
      <c r="X15" s="85"/>
      <c r="Y15" s="3"/>
      <c r="Z15" s="3"/>
      <c r="AA15" s="3"/>
      <c r="AB15" s="3"/>
      <c r="AC15" s="3"/>
      <c r="AD15" s="3"/>
      <c r="AE15" s="3"/>
    </row>
    <row r="16" spans="1:33" ht="27.95" customHeight="1" x14ac:dyDescent="0.3">
      <c r="A16" s="66">
        <v>5</v>
      </c>
      <c r="B16" s="92" t="s">
        <v>51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4"/>
      <c r="N16" s="74" t="s">
        <v>9</v>
      </c>
      <c r="O16" s="67" t="s">
        <v>17</v>
      </c>
      <c r="P16" s="86">
        <v>5</v>
      </c>
      <c r="Q16" s="86"/>
      <c r="R16" s="83">
        <v>485725.59</v>
      </c>
      <c r="S16" s="83"/>
      <c r="T16" s="83"/>
      <c r="U16" s="84">
        <f t="shared" si="1"/>
        <v>2428627.9500000002</v>
      </c>
      <c r="V16" s="85"/>
      <c r="W16" s="85"/>
      <c r="X16" s="85"/>
      <c r="Y16" s="3"/>
      <c r="Z16" s="3"/>
      <c r="AA16" s="3"/>
      <c r="AB16" s="3"/>
      <c r="AC16" s="3"/>
      <c r="AD16" s="3"/>
      <c r="AE16" s="5"/>
      <c r="AF16" s="6"/>
      <c r="AG16" s="6"/>
    </row>
    <row r="17" spans="1:33" ht="14.1" customHeight="1" x14ac:dyDescent="0.3">
      <c r="A17" s="66"/>
      <c r="B17" s="80" t="s">
        <v>78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74"/>
      <c r="O17" s="67"/>
      <c r="P17" s="86"/>
      <c r="Q17" s="86"/>
      <c r="R17" s="83"/>
      <c r="S17" s="83"/>
      <c r="T17" s="83"/>
      <c r="U17" s="84">
        <f>+SUM(U18:X23)</f>
        <v>18194664.156800002</v>
      </c>
      <c r="V17" s="85"/>
      <c r="W17" s="85"/>
      <c r="X17" s="85"/>
      <c r="Y17" s="3"/>
      <c r="Z17" s="3"/>
      <c r="AA17" s="3"/>
      <c r="AB17" s="3"/>
      <c r="AC17" s="3"/>
      <c r="AD17" s="3"/>
      <c r="AE17" s="3"/>
    </row>
    <row r="18" spans="1:33" ht="42" customHeight="1" x14ac:dyDescent="0.3">
      <c r="A18" s="66">
        <f>A16+1</f>
        <v>6</v>
      </c>
      <c r="B18" s="82" t="s">
        <v>56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74" t="s">
        <v>9</v>
      </c>
      <c r="O18" s="67" t="s">
        <v>0</v>
      </c>
      <c r="P18" s="86">
        <f>6*6*1</f>
        <v>36</v>
      </c>
      <c r="Q18" s="86"/>
      <c r="R18" s="83">
        <v>11547.33</v>
      </c>
      <c r="S18" s="83"/>
      <c r="T18" s="83"/>
      <c r="U18" s="84">
        <f t="shared" ref="U18:U19" si="2">+P18*R18</f>
        <v>415703.88</v>
      </c>
      <c r="V18" s="85"/>
      <c r="W18" s="85"/>
      <c r="X18" s="85"/>
      <c r="Y18" s="3"/>
      <c r="Z18" s="3"/>
      <c r="AA18" s="3"/>
      <c r="AB18" s="3"/>
      <c r="AC18" s="3"/>
      <c r="AD18" s="3"/>
      <c r="AE18" s="3"/>
    </row>
    <row r="19" spans="1:33" ht="24.75" customHeight="1" x14ac:dyDescent="0.3">
      <c r="A19" s="66">
        <f>+A18+1</f>
        <v>7</v>
      </c>
      <c r="B19" s="82" t="s">
        <v>81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74" t="s">
        <v>9</v>
      </c>
      <c r="O19" s="67" t="s">
        <v>0</v>
      </c>
      <c r="P19" s="86">
        <f>2.52*6+0.285</f>
        <v>15.405000000000001</v>
      </c>
      <c r="Q19" s="86"/>
      <c r="R19" s="83">
        <v>868631.36</v>
      </c>
      <c r="S19" s="83"/>
      <c r="T19" s="83"/>
      <c r="U19" s="84">
        <f t="shared" si="2"/>
        <v>13381266.1008</v>
      </c>
      <c r="V19" s="85"/>
      <c r="W19" s="85"/>
      <c r="X19" s="85"/>
      <c r="Y19" s="3"/>
      <c r="Z19" s="3"/>
      <c r="AA19" s="3"/>
      <c r="AB19" s="3"/>
      <c r="AC19" s="3"/>
      <c r="AD19" s="3"/>
      <c r="AE19" s="5"/>
      <c r="AF19" s="6"/>
      <c r="AG19" s="6"/>
    </row>
    <row r="20" spans="1:33" ht="43.5" customHeight="1" x14ac:dyDescent="0.3">
      <c r="A20" s="66">
        <v>8</v>
      </c>
      <c r="B20" s="82" t="s">
        <v>79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74" t="s">
        <v>9</v>
      </c>
      <c r="O20" s="67" t="s">
        <v>0</v>
      </c>
      <c r="P20" s="86">
        <v>3.6</v>
      </c>
      <c r="Q20" s="86"/>
      <c r="R20" s="83">
        <v>201465.74</v>
      </c>
      <c r="S20" s="83"/>
      <c r="T20" s="83"/>
      <c r="U20" s="84">
        <f t="shared" ref="U20" si="3">+P20*R20</f>
        <v>725276.66399999999</v>
      </c>
      <c r="V20" s="85"/>
      <c r="W20" s="85"/>
      <c r="X20" s="85"/>
      <c r="Y20" s="3"/>
      <c r="Z20" s="3"/>
      <c r="AA20" s="3"/>
      <c r="AB20" s="3"/>
      <c r="AC20" s="3"/>
      <c r="AD20" s="3"/>
      <c r="AE20" s="3"/>
    </row>
    <row r="21" spans="1:33" ht="25.5" customHeight="1" x14ac:dyDescent="0.3">
      <c r="A21" s="66">
        <f t="shared" ref="A21:A23" si="4">+A20+1</f>
        <v>9</v>
      </c>
      <c r="B21" s="82" t="s">
        <v>82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74" t="s">
        <v>9</v>
      </c>
      <c r="O21" s="67" t="s">
        <v>59</v>
      </c>
      <c r="P21" s="86">
        <v>460</v>
      </c>
      <c r="Q21" s="86"/>
      <c r="R21" s="83">
        <v>6603.09</v>
      </c>
      <c r="S21" s="83"/>
      <c r="T21" s="83"/>
      <c r="U21" s="84">
        <f t="shared" ref="U21" si="5">+P21*R21</f>
        <v>3037421.4</v>
      </c>
      <c r="V21" s="85"/>
      <c r="W21" s="85"/>
      <c r="X21" s="85"/>
      <c r="Y21" s="3"/>
      <c r="Z21" s="3"/>
      <c r="AA21" s="3"/>
      <c r="AB21" s="3"/>
      <c r="AC21" s="3"/>
      <c r="AD21" s="3"/>
      <c r="AE21" s="5"/>
      <c r="AF21" s="6"/>
      <c r="AG21" s="6"/>
    </row>
    <row r="22" spans="1:33" ht="27" customHeight="1" x14ac:dyDescent="0.3">
      <c r="A22" s="66">
        <f t="shared" si="4"/>
        <v>10</v>
      </c>
      <c r="B22" s="82" t="s">
        <v>80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74" t="s">
        <v>9</v>
      </c>
      <c r="O22" s="67" t="s">
        <v>0</v>
      </c>
      <c r="P22" s="86">
        <f>0.16*6</f>
        <v>0.96</v>
      </c>
      <c r="Q22" s="86"/>
      <c r="R22" s="83">
        <v>73050.7</v>
      </c>
      <c r="S22" s="83"/>
      <c r="T22" s="83"/>
      <c r="U22" s="84">
        <f t="shared" ref="U22" si="6">+P22*R22</f>
        <v>70128.671999999991</v>
      </c>
      <c r="V22" s="85"/>
      <c r="W22" s="85"/>
      <c r="X22" s="85"/>
      <c r="Y22" s="3"/>
      <c r="Z22" s="3"/>
      <c r="AA22" s="3"/>
      <c r="AB22" s="3"/>
      <c r="AC22" s="3"/>
      <c r="AD22" s="3"/>
      <c r="AE22" s="3"/>
    </row>
    <row r="23" spans="1:33" ht="28.5" customHeight="1" x14ac:dyDescent="0.3">
      <c r="A23" s="66">
        <f t="shared" si="4"/>
        <v>11</v>
      </c>
      <c r="B23" s="82" t="s">
        <v>83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74" t="s">
        <v>9</v>
      </c>
      <c r="O23" s="67" t="s">
        <v>16</v>
      </c>
      <c r="P23" s="86">
        <v>8</v>
      </c>
      <c r="Q23" s="86"/>
      <c r="R23" s="83">
        <v>70608.429999999993</v>
      </c>
      <c r="S23" s="83"/>
      <c r="T23" s="83"/>
      <c r="U23" s="84">
        <f t="shared" ref="U23" si="7">+P23*R23</f>
        <v>564867.43999999994</v>
      </c>
      <c r="V23" s="85"/>
      <c r="W23" s="85"/>
      <c r="X23" s="85"/>
      <c r="Y23" s="3"/>
      <c r="Z23" s="3"/>
      <c r="AA23" s="3"/>
      <c r="AB23" s="3"/>
      <c r="AC23" s="3"/>
      <c r="AD23" s="3"/>
      <c r="AE23" s="3"/>
    </row>
    <row r="24" spans="1:33" ht="16.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96" t="s">
        <v>10</v>
      </c>
      <c r="O24" s="96"/>
      <c r="P24" s="96"/>
      <c r="Q24" s="96"/>
      <c r="R24" s="96"/>
      <c r="S24" s="96"/>
      <c r="T24" s="96"/>
      <c r="U24" s="130">
        <f>SUM(U17,U11)</f>
        <v>23659616.946800001</v>
      </c>
      <c r="V24" s="131"/>
      <c r="W24" s="131"/>
      <c r="X24" s="131"/>
      <c r="Y24" s="3"/>
      <c r="Z24" s="3"/>
      <c r="AA24" s="3"/>
      <c r="AB24" s="3"/>
      <c r="AC24" s="3"/>
      <c r="AD24" s="3"/>
      <c r="AE24" s="3"/>
    </row>
    <row r="25" spans="1:33" ht="16.5" customHeight="1" x14ac:dyDescent="0.3">
      <c r="A25" s="2"/>
      <c r="B25" s="121" t="str">
        <f>+D8</f>
        <v xml:space="preserve">Jorge Armando Acuña Torres  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2"/>
      <c r="N25" s="96" t="s">
        <v>52</v>
      </c>
      <c r="O25" s="96"/>
      <c r="P25" s="96"/>
      <c r="Q25" s="96"/>
      <c r="R25" s="96"/>
      <c r="S25" s="96"/>
      <c r="T25" s="73"/>
      <c r="U25" s="130">
        <f>+$U$24*18%</f>
        <v>4258731.0504240002</v>
      </c>
      <c r="V25" s="131"/>
      <c r="W25" s="131"/>
      <c r="X25" s="131"/>
      <c r="Y25" s="3"/>
      <c r="Z25" s="3"/>
      <c r="AA25" s="3"/>
      <c r="AB25" s="3"/>
      <c r="AC25" s="3"/>
      <c r="AD25" s="3"/>
      <c r="AE25" s="3"/>
    </row>
    <row r="26" spans="1:33" ht="15" customHeight="1" x14ac:dyDescent="0.3">
      <c r="A26" s="2"/>
      <c r="B26" s="123" t="str">
        <f>+N8</f>
        <v>T.P.  15202-378437-BYC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2"/>
      <c r="N26" s="96" t="s">
        <v>11</v>
      </c>
      <c r="O26" s="96"/>
      <c r="P26" s="96"/>
      <c r="Q26" s="96"/>
      <c r="R26" s="96"/>
      <c r="S26" s="96"/>
      <c r="T26" s="96"/>
      <c r="U26" s="126">
        <f>+SUM(U24,U25:X25)</f>
        <v>27918347.997224003</v>
      </c>
      <c r="V26" s="96"/>
      <c r="W26" s="96"/>
      <c r="X26" s="96"/>
      <c r="Y26" s="3"/>
      <c r="Z26" s="3"/>
      <c r="AA26" s="3"/>
      <c r="AB26" s="3"/>
      <c r="AC26" s="3"/>
      <c r="AD26" s="3"/>
      <c r="AE26" s="3"/>
    </row>
    <row r="27" spans="1:33" ht="16.5" hidden="1" customHeight="1" x14ac:dyDescent="0.3">
      <c r="A27" s="127" t="s">
        <v>61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  <c r="Y27" s="3"/>
      <c r="Z27" s="3"/>
      <c r="AA27" s="3"/>
      <c r="AB27" s="3"/>
      <c r="AC27" s="3"/>
      <c r="AD27" s="3"/>
      <c r="AE27" s="3"/>
    </row>
    <row r="28" spans="1:33" ht="27.75" hidden="1" customHeight="1" x14ac:dyDescent="0.3">
      <c r="A28" s="125" t="s">
        <v>62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3"/>
      <c r="Z28" s="3"/>
      <c r="AA28" s="3"/>
      <c r="AB28" s="3"/>
      <c r="AC28" s="3"/>
      <c r="AD28" s="3"/>
      <c r="AE28" s="3"/>
    </row>
    <row r="29" spans="1:33" ht="16.5" hidden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"/>
      <c r="Z29" s="3"/>
      <c r="AA29" s="3"/>
      <c r="AB29" s="3"/>
      <c r="AC29" s="3"/>
      <c r="AD29" s="3"/>
      <c r="AE29" s="3"/>
    </row>
    <row r="30" spans="1:33" ht="16.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  <c r="Z30" s="3"/>
      <c r="AA30" s="3"/>
      <c r="AB30" s="3"/>
      <c r="AC30" s="3"/>
      <c r="AD30" s="3"/>
      <c r="AE30" s="3"/>
    </row>
    <row r="31" spans="1:33" ht="16.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3"/>
      <c r="Z31" s="3"/>
      <c r="AA31" s="3"/>
      <c r="AB31" s="3"/>
      <c r="AC31" s="3"/>
      <c r="AD31" s="3"/>
      <c r="AE31" s="3"/>
    </row>
    <row r="32" spans="1:3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</sheetData>
  <mergeCells count="82">
    <mergeCell ref="U24:X24"/>
    <mergeCell ref="N24:T24"/>
    <mergeCell ref="P22:Q22"/>
    <mergeCell ref="B20:M20"/>
    <mergeCell ref="B21:M21"/>
    <mergeCell ref="B22:M22"/>
    <mergeCell ref="P20:Q20"/>
    <mergeCell ref="U20:X20"/>
    <mergeCell ref="R20:T20"/>
    <mergeCell ref="B23:M23"/>
    <mergeCell ref="P23:Q23"/>
    <mergeCell ref="R23:T23"/>
    <mergeCell ref="U23:X23"/>
    <mergeCell ref="R22:T22"/>
    <mergeCell ref="U22:X22"/>
    <mergeCell ref="U10:X10"/>
    <mergeCell ref="P10:Q10"/>
    <mergeCell ref="R10:T10"/>
    <mergeCell ref="P14:Q14"/>
    <mergeCell ref="U11:X11"/>
    <mergeCell ref="P13:Q13"/>
    <mergeCell ref="R13:T13"/>
    <mergeCell ref="U13:X13"/>
    <mergeCell ref="A28:X28"/>
    <mergeCell ref="U26:X26"/>
    <mergeCell ref="N26:T26"/>
    <mergeCell ref="B26:L26"/>
    <mergeCell ref="B25:L25"/>
    <mergeCell ref="A27:X27"/>
    <mergeCell ref="U25:X25"/>
    <mergeCell ref="N25:S25"/>
    <mergeCell ref="U15:X15"/>
    <mergeCell ref="R21:T21"/>
    <mergeCell ref="U21:X21"/>
    <mergeCell ref="P15:Q15"/>
    <mergeCell ref="R15:T15"/>
    <mergeCell ref="R19:T19"/>
    <mergeCell ref="P16:Q16"/>
    <mergeCell ref="P18:Q18"/>
    <mergeCell ref="P21:Q21"/>
    <mergeCell ref="B15:M15"/>
    <mergeCell ref="B16:M16"/>
    <mergeCell ref="B10:M10"/>
    <mergeCell ref="B11:T11"/>
    <mergeCell ref="F2:H3"/>
    <mergeCell ref="F4:H4"/>
    <mergeCell ref="I2:S3"/>
    <mergeCell ref="I4:S4"/>
    <mergeCell ref="A6:R7"/>
    <mergeCell ref="S6:X6"/>
    <mergeCell ref="A1:E3"/>
    <mergeCell ref="T1:X1"/>
    <mergeCell ref="T2:X3"/>
    <mergeCell ref="T4:X4"/>
    <mergeCell ref="R16:T16"/>
    <mergeCell ref="U16:X16"/>
    <mergeCell ref="F1:S1"/>
    <mergeCell ref="A4:E4"/>
    <mergeCell ref="B12:M12"/>
    <mergeCell ref="B13:M13"/>
    <mergeCell ref="B14:M14"/>
    <mergeCell ref="R14:T14"/>
    <mergeCell ref="S7:X7"/>
    <mergeCell ref="A8:C8"/>
    <mergeCell ref="D8:M8"/>
    <mergeCell ref="N8:R8"/>
    <mergeCell ref="S8:T8"/>
    <mergeCell ref="U8:X8"/>
    <mergeCell ref="P12:Q12"/>
    <mergeCell ref="R12:T12"/>
    <mergeCell ref="U12:X12"/>
    <mergeCell ref="U14:X14"/>
    <mergeCell ref="B17:M17"/>
    <mergeCell ref="B18:M18"/>
    <mergeCell ref="B19:M19"/>
    <mergeCell ref="R17:T17"/>
    <mergeCell ref="U17:X17"/>
    <mergeCell ref="R18:T18"/>
    <mergeCell ref="U18:X18"/>
    <mergeCell ref="U19:X19"/>
    <mergeCell ref="P19:Q19"/>
    <mergeCell ref="P17:Q17"/>
  </mergeCells>
  <pageMargins left="0.7" right="0.7" top="0.47916666666666669" bottom="1.1770833333333333" header="0.3" footer="0.3"/>
  <pageSetup fitToWidth="0" fitToHeight="0" orientation="portrait" horizontalDpi="360" verticalDpi="360" r:id="rId1"/>
  <headerFooter>
    <oddFooter>&amp;L&amp;"Arial Narrow,Normal"&amp;8Palacio Municipal   Calle 3ª No. 3-44 Telefax: 7778107
Email: alcaldiagameza@gmail.com-www.gameza-boyaca.gov.co
Correo institucional: alcaldia@gameza-boyaca.gov.co - contactenos@gameza-boyaca.gov.co&amp;"-,Normal"&amp;11
&amp;R&amp;8&amp;G
&amp;P de&amp;N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A5A3-F7E8-42BE-AB21-AE7FDA0D22C7}">
  <dimension ref="A1:AG43"/>
  <sheetViews>
    <sheetView view="pageLayout" zoomScaleNormal="100" workbookViewId="0">
      <selection activeCell="J25" sqref="J25"/>
    </sheetView>
  </sheetViews>
  <sheetFormatPr baseColWidth="10" defaultRowHeight="15" x14ac:dyDescent="0.25"/>
  <cols>
    <col min="1" max="27" width="3.7109375" customWidth="1"/>
  </cols>
  <sheetData>
    <row r="1" spans="1:33" x14ac:dyDescent="0.25">
      <c r="A1" s="120"/>
      <c r="B1" s="121"/>
      <c r="C1" s="121"/>
      <c r="D1" s="121"/>
      <c r="E1" s="121"/>
      <c r="F1" s="87" t="s">
        <v>64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124" t="s">
        <v>68</v>
      </c>
      <c r="U1" s="124"/>
      <c r="V1" s="124"/>
      <c r="W1" s="124"/>
      <c r="X1" s="124"/>
    </row>
    <row r="2" spans="1:33" ht="16.5" customHeight="1" x14ac:dyDescent="0.25">
      <c r="A2" s="122"/>
      <c r="B2" s="123"/>
      <c r="C2" s="123"/>
      <c r="D2" s="123"/>
      <c r="E2" s="123"/>
      <c r="F2" s="103" t="s">
        <v>65</v>
      </c>
      <c r="G2" s="104"/>
      <c r="H2" s="105"/>
      <c r="I2" s="110" t="s">
        <v>66</v>
      </c>
      <c r="J2" s="111"/>
      <c r="K2" s="111"/>
      <c r="L2" s="111"/>
      <c r="M2" s="111"/>
      <c r="N2" s="111"/>
      <c r="O2" s="111"/>
      <c r="P2" s="111"/>
      <c r="Q2" s="111"/>
      <c r="R2" s="111"/>
      <c r="S2" s="112"/>
      <c r="T2" s="124" t="s">
        <v>69</v>
      </c>
      <c r="U2" s="124"/>
      <c r="V2" s="124"/>
      <c r="W2" s="124"/>
      <c r="X2" s="124"/>
    </row>
    <row r="3" spans="1:33" ht="16.5" customHeight="1" x14ac:dyDescent="0.25">
      <c r="A3" s="122"/>
      <c r="B3" s="123"/>
      <c r="C3" s="123"/>
      <c r="D3" s="123"/>
      <c r="E3" s="123"/>
      <c r="F3" s="106"/>
      <c r="G3" s="107"/>
      <c r="H3" s="108"/>
      <c r="I3" s="113"/>
      <c r="J3" s="114"/>
      <c r="K3" s="114"/>
      <c r="L3" s="114"/>
      <c r="M3" s="114"/>
      <c r="N3" s="114"/>
      <c r="O3" s="114"/>
      <c r="P3" s="114"/>
      <c r="Q3" s="114"/>
      <c r="R3" s="114"/>
      <c r="S3" s="115"/>
      <c r="T3" s="124"/>
      <c r="U3" s="124"/>
      <c r="V3" s="124"/>
      <c r="W3" s="124"/>
      <c r="X3" s="124"/>
    </row>
    <row r="4" spans="1:33" x14ac:dyDescent="0.25">
      <c r="A4" s="89" t="s">
        <v>63</v>
      </c>
      <c r="B4" s="90"/>
      <c r="C4" s="90"/>
      <c r="D4" s="90"/>
      <c r="E4" s="91"/>
      <c r="F4" s="87" t="s">
        <v>18</v>
      </c>
      <c r="G4" s="88"/>
      <c r="H4" s="109"/>
      <c r="I4" s="116" t="s">
        <v>67</v>
      </c>
      <c r="J4" s="117"/>
      <c r="K4" s="117"/>
      <c r="L4" s="117"/>
      <c r="M4" s="117"/>
      <c r="N4" s="117"/>
      <c r="O4" s="117"/>
      <c r="P4" s="117"/>
      <c r="Q4" s="117"/>
      <c r="R4" s="117"/>
      <c r="S4" s="118"/>
      <c r="T4" s="124" t="s">
        <v>70</v>
      </c>
      <c r="U4" s="124"/>
      <c r="V4" s="124"/>
      <c r="W4" s="124"/>
      <c r="X4" s="124"/>
    </row>
    <row r="5" spans="1:33" ht="9.9499999999999993" customHeight="1" x14ac:dyDescent="0.25">
      <c r="A5" s="70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1"/>
    </row>
    <row r="6" spans="1:33" ht="14.1" customHeight="1" x14ac:dyDescent="0.3">
      <c r="A6" s="119" t="s">
        <v>75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95" t="s">
        <v>71</v>
      </c>
      <c r="T6" s="95"/>
      <c r="U6" s="95"/>
      <c r="V6" s="95"/>
      <c r="W6" s="95"/>
      <c r="X6" s="95"/>
      <c r="Y6" s="3"/>
      <c r="Z6" s="3"/>
      <c r="AA6" s="3"/>
      <c r="AB6" s="3"/>
      <c r="AC6" s="3"/>
      <c r="AD6" s="3"/>
      <c r="AE6" s="3"/>
    </row>
    <row r="7" spans="1:33" ht="27.75" customHeight="1" x14ac:dyDescent="0.3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95" t="s">
        <v>12</v>
      </c>
      <c r="T7" s="95"/>
      <c r="U7" s="95"/>
      <c r="V7" s="95"/>
      <c r="W7" s="95"/>
      <c r="X7" s="95"/>
      <c r="Y7" s="3"/>
      <c r="Z7" s="3"/>
      <c r="AA7" s="3"/>
      <c r="AB7" s="3"/>
      <c r="AC7" s="3"/>
      <c r="AD7" s="3"/>
      <c r="AE7" s="3"/>
    </row>
    <row r="8" spans="1:33" ht="16.5" x14ac:dyDescent="0.3">
      <c r="A8" s="96" t="s">
        <v>1</v>
      </c>
      <c r="B8" s="96"/>
      <c r="C8" s="96"/>
      <c r="D8" s="96" t="s">
        <v>2</v>
      </c>
      <c r="E8" s="96"/>
      <c r="F8" s="96"/>
      <c r="G8" s="96"/>
      <c r="H8" s="96"/>
      <c r="I8" s="96"/>
      <c r="J8" s="96"/>
      <c r="K8" s="96"/>
      <c r="L8" s="96"/>
      <c r="M8" s="96"/>
      <c r="N8" s="96" t="s">
        <v>3</v>
      </c>
      <c r="O8" s="96"/>
      <c r="P8" s="96"/>
      <c r="Q8" s="96"/>
      <c r="R8" s="96"/>
      <c r="S8" s="97" t="s">
        <v>4</v>
      </c>
      <c r="T8" s="98"/>
      <c r="U8" s="99">
        <v>44019</v>
      </c>
      <c r="V8" s="100"/>
      <c r="W8" s="100"/>
      <c r="X8" s="98"/>
      <c r="Y8" s="3"/>
      <c r="Z8" s="3"/>
      <c r="AA8" s="3"/>
      <c r="AB8" s="3"/>
      <c r="AC8" s="3"/>
      <c r="AD8" s="3"/>
      <c r="AE8" s="3"/>
    </row>
    <row r="9" spans="1:33" ht="5.0999999999999996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  <c r="Z9" s="3"/>
      <c r="AA9" s="3"/>
      <c r="AB9" s="3"/>
      <c r="AC9" s="3"/>
      <c r="AD9" s="3"/>
      <c r="AE9" s="3"/>
    </row>
    <row r="10" spans="1:33" ht="14.1" customHeight="1" x14ac:dyDescent="0.3">
      <c r="A10" s="72" t="s">
        <v>53</v>
      </c>
      <c r="B10" s="97" t="s">
        <v>54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98"/>
      <c r="U10" s="96" t="s">
        <v>76</v>
      </c>
      <c r="V10" s="96"/>
      <c r="W10" s="96"/>
      <c r="X10" s="96"/>
      <c r="Y10" s="3"/>
      <c r="Z10" s="3"/>
      <c r="AA10" s="3"/>
      <c r="AB10" s="3"/>
      <c r="AC10" s="3"/>
      <c r="AD10" s="3"/>
      <c r="AE10" s="3"/>
    </row>
    <row r="11" spans="1:33" s="77" customFormat="1" ht="28.35" customHeight="1" x14ac:dyDescent="0.3">
      <c r="A11" s="75" t="s">
        <v>14</v>
      </c>
      <c r="B11" s="132" t="s">
        <v>15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3"/>
      <c r="U11" s="134"/>
      <c r="V11" s="135"/>
      <c r="W11" s="135"/>
      <c r="X11" s="135"/>
      <c r="Y11" s="76"/>
      <c r="Z11" s="76"/>
      <c r="AA11" s="76"/>
      <c r="AB11" s="76"/>
      <c r="AC11" s="76"/>
      <c r="AD11" s="76"/>
      <c r="AE11" s="76"/>
    </row>
    <row r="12" spans="1:33" s="1" customFormat="1" ht="42.6" customHeight="1" x14ac:dyDescent="0.25">
      <c r="A12" s="66">
        <v>1</v>
      </c>
      <c r="B12" s="136" t="s">
        <v>55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8"/>
      <c r="U12" s="86">
        <v>5</v>
      </c>
      <c r="V12" s="86"/>
      <c r="W12" s="86"/>
      <c r="X12" s="86"/>
      <c r="Y12" s="4"/>
      <c r="Z12" s="4"/>
      <c r="AA12" s="4"/>
      <c r="AB12" s="4"/>
      <c r="AC12" s="4"/>
      <c r="AD12" s="4"/>
      <c r="AE12" s="4"/>
    </row>
    <row r="13" spans="1:33" s="77" customFormat="1" ht="42.6" customHeight="1" x14ac:dyDescent="0.3">
      <c r="A13" s="66">
        <v>2</v>
      </c>
      <c r="B13" s="136" t="s">
        <v>48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8"/>
      <c r="U13" s="86">
        <v>7</v>
      </c>
      <c r="V13" s="86"/>
      <c r="W13" s="86"/>
      <c r="X13" s="86"/>
      <c r="Y13" s="76"/>
      <c r="Z13" s="76"/>
      <c r="AA13" s="76"/>
      <c r="AB13" s="76"/>
      <c r="AC13" s="76"/>
      <c r="AD13" s="76"/>
      <c r="AE13" s="76"/>
    </row>
    <row r="14" spans="1:33" s="77" customFormat="1" ht="28.35" customHeight="1" x14ac:dyDescent="0.3">
      <c r="A14" s="66">
        <v>3</v>
      </c>
      <c r="B14" s="136" t="s">
        <v>49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8"/>
      <c r="U14" s="86">
        <v>5</v>
      </c>
      <c r="V14" s="86"/>
      <c r="W14" s="86"/>
      <c r="X14" s="86"/>
      <c r="Y14" s="76"/>
      <c r="Z14" s="76"/>
      <c r="AA14" s="76"/>
      <c r="AB14" s="76"/>
      <c r="AC14" s="76"/>
      <c r="AD14" s="76"/>
      <c r="AE14" s="78"/>
      <c r="AF14" s="79"/>
      <c r="AG14" s="79"/>
    </row>
    <row r="15" spans="1:33" s="77" customFormat="1" ht="28.35" customHeight="1" x14ac:dyDescent="0.3">
      <c r="A15" s="66">
        <v>4</v>
      </c>
      <c r="B15" s="136" t="s">
        <v>50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U15" s="86">
        <v>5</v>
      </c>
      <c r="V15" s="86"/>
      <c r="W15" s="86"/>
      <c r="X15" s="86"/>
      <c r="Y15" s="76"/>
      <c r="Z15" s="76"/>
      <c r="AA15" s="76"/>
      <c r="AB15" s="76"/>
      <c r="AC15" s="76"/>
      <c r="AD15" s="76"/>
      <c r="AE15" s="76"/>
    </row>
    <row r="16" spans="1:33" s="77" customFormat="1" ht="16.350000000000001" customHeight="1" x14ac:dyDescent="0.3">
      <c r="A16" s="66">
        <v>5</v>
      </c>
      <c r="B16" s="136" t="s">
        <v>51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8"/>
      <c r="U16" s="86">
        <v>5</v>
      </c>
      <c r="V16" s="86"/>
      <c r="W16" s="86"/>
      <c r="X16" s="86"/>
      <c r="Y16" s="76"/>
      <c r="Z16" s="76"/>
      <c r="AA16" s="76"/>
      <c r="AB16" s="76"/>
      <c r="AC16" s="76"/>
      <c r="AD16" s="76"/>
      <c r="AE16" s="78"/>
      <c r="AF16" s="79"/>
      <c r="AG16" s="79"/>
    </row>
    <row r="17" spans="1:33" s="77" customFormat="1" ht="16.350000000000001" customHeight="1" x14ac:dyDescent="0.3">
      <c r="A17" s="66"/>
      <c r="B17" s="139" t="s">
        <v>73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1"/>
      <c r="U17" s="86"/>
      <c r="V17" s="86"/>
      <c r="W17" s="86"/>
      <c r="X17" s="86"/>
      <c r="Y17" s="76"/>
      <c r="Z17" s="76"/>
      <c r="AA17" s="76"/>
      <c r="AB17" s="76"/>
      <c r="AC17" s="76"/>
      <c r="AD17" s="76"/>
      <c r="AE17" s="76"/>
    </row>
    <row r="18" spans="1:33" s="77" customFormat="1" ht="28.35" customHeight="1" x14ac:dyDescent="0.3">
      <c r="A18" s="66">
        <f>A16+1</f>
        <v>6</v>
      </c>
      <c r="B18" s="136" t="s">
        <v>56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8"/>
      <c r="U18" s="86">
        <v>2</v>
      </c>
      <c r="V18" s="86"/>
      <c r="W18" s="86"/>
      <c r="X18" s="86"/>
      <c r="Y18" s="76"/>
      <c r="Z18" s="76"/>
      <c r="AA18" s="76"/>
      <c r="AB18" s="76"/>
      <c r="AC18" s="76"/>
      <c r="AD18" s="76"/>
      <c r="AE18" s="76"/>
    </row>
    <row r="19" spans="1:33" s="77" customFormat="1" ht="28.35" customHeight="1" x14ac:dyDescent="0.3">
      <c r="A19" s="66">
        <f>+A18+1</f>
        <v>7</v>
      </c>
      <c r="B19" s="136" t="s">
        <v>74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8"/>
      <c r="U19" s="86">
        <v>1</v>
      </c>
      <c r="V19" s="86"/>
      <c r="W19" s="86"/>
      <c r="X19" s="86"/>
      <c r="Y19" s="76"/>
      <c r="Z19" s="76"/>
      <c r="AA19" s="76"/>
      <c r="AB19" s="76"/>
      <c r="AC19" s="76"/>
      <c r="AD19" s="76"/>
      <c r="AE19" s="78"/>
      <c r="AF19" s="79"/>
      <c r="AG19" s="79"/>
    </row>
    <row r="20" spans="1:33" s="77" customFormat="1" ht="28.35" customHeight="1" x14ac:dyDescent="0.3">
      <c r="A20" s="66">
        <f>+A19+1</f>
        <v>8</v>
      </c>
      <c r="B20" s="136" t="s">
        <v>57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8"/>
      <c r="U20" s="86">
        <v>5</v>
      </c>
      <c r="V20" s="86"/>
      <c r="W20" s="86"/>
      <c r="X20" s="86"/>
      <c r="Y20" s="76"/>
      <c r="Z20" s="76"/>
      <c r="AA20" s="76"/>
      <c r="AB20" s="76"/>
      <c r="AC20" s="76"/>
      <c r="AD20" s="76"/>
      <c r="AE20" s="76"/>
    </row>
    <row r="21" spans="1:33" s="77" customFormat="1" ht="16.350000000000001" customHeight="1" x14ac:dyDescent="0.3">
      <c r="A21" s="66">
        <f t="shared" ref="A21:A22" si="0">+A20+1</f>
        <v>9</v>
      </c>
      <c r="B21" s="136" t="s">
        <v>58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8"/>
      <c r="U21" s="86">
        <v>5</v>
      </c>
      <c r="V21" s="86"/>
      <c r="W21" s="86"/>
      <c r="X21" s="86"/>
      <c r="Y21" s="76"/>
      <c r="Z21" s="76"/>
      <c r="AA21" s="76"/>
      <c r="AB21" s="76"/>
      <c r="AC21" s="76"/>
      <c r="AD21" s="76"/>
      <c r="AE21" s="78"/>
      <c r="AF21" s="79"/>
      <c r="AG21" s="79"/>
    </row>
    <row r="22" spans="1:33" s="77" customFormat="1" ht="28.35" customHeight="1" x14ac:dyDescent="0.3">
      <c r="A22" s="66">
        <f t="shared" si="0"/>
        <v>10</v>
      </c>
      <c r="B22" s="136" t="s">
        <v>60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8"/>
      <c r="U22" s="86">
        <v>5</v>
      </c>
      <c r="V22" s="86"/>
      <c r="W22" s="86"/>
      <c r="X22" s="86"/>
      <c r="Y22" s="76"/>
      <c r="Z22" s="76"/>
      <c r="AA22" s="76"/>
      <c r="AB22" s="76"/>
      <c r="AC22" s="76"/>
      <c r="AD22" s="76"/>
      <c r="AE22" s="76"/>
    </row>
    <row r="23" spans="1:33" ht="16.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"/>
      <c r="Z23" s="3"/>
      <c r="AA23" s="3"/>
      <c r="AB23" s="3"/>
      <c r="AC23" s="3"/>
      <c r="AD23" s="3"/>
      <c r="AE23" s="3"/>
    </row>
    <row r="24" spans="1:33" ht="16.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  <c r="Z24" s="3"/>
      <c r="AA24" s="3"/>
      <c r="AB24" s="3"/>
      <c r="AC24" s="3"/>
      <c r="AD24" s="3"/>
      <c r="AE24" s="3"/>
    </row>
    <row r="25" spans="1:33" ht="16.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"/>
      <c r="Z25" s="3"/>
      <c r="AA25" s="3"/>
      <c r="AB25" s="3"/>
      <c r="AC25" s="3"/>
      <c r="AD25" s="3"/>
      <c r="AE25" s="3"/>
    </row>
    <row r="26" spans="1:3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3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3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3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3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3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3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</sheetData>
  <mergeCells count="44">
    <mergeCell ref="B17:T17"/>
    <mergeCell ref="B18:T18"/>
    <mergeCell ref="B19:T19"/>
    <mergeCell ref="U21:X21"/>
    <mergeCell ref="U22:X22"/>
    <mergeCell ref="B21:T21"/>
    <mergeCell ref="B22:T22"/>
    <mergeCell ref="U19:X19"/>
    <mergeCell ref="U20:X20"/>
    <mergeCell ref="B20:T20"/>
    <mergeCell ref="U17:X17"/>
    <mergeCell ref="U18:X18"/>
    <mergeCell ref="U15:X15"/>
    <mergeCell ref="U16:X16"/>
    <mergeCell ref="U13:X13"/>
    <mergeCell ref="U14:X14"/>
    <mergeCell ref="B11:T11"/>
    <mergeCell ref="U11:X11"/>
    <mergeCell ref="U12:X12"/>
    <mergeCell ref="B12:T12"/>
    <mergeCell ref="B13:T13"/>
    <mergeCell ref="B14:T14"/>
    <mergeCell ref="B15:T15"/>
    <mergeCell ref="B16:T16"/>
    <mergeCell ref="U10:X10"/>
    <mergeCell ref="B10:T10"/>
    <mergeCell ref="A4:E4"/>
    <mergeCell ref="F4:H4"/>
    <mergeCell ref="I4:S4"/>
    <mergeCell ref="T4:X4"/>
    <mergeCell ref="A6:R7"/>
    <mergeCell ref="S6:X6"/>
    <mergeCell ref="S7:X7"/>
    <mergeCell ref="A8:C8"/>
    <mergeCell ref="D8:M8"/>
    <mergeCell ref="N8:R8"/>
    <mergeCell ref="S8:T8"/>
    <mergeCell ref="U8:X8"/>
    <mergeCell ref="A1:E3"/>
    <mergeCell ref="F1:S1"/>
    <mergeCell ref="T1:X1"/>
    <mergeCell ref="F2:H3"/>
    <mergeCell ref="I2:S3"/>
    <mergeCell ref="T2:X3"/>
  </mergeCells>
  <pageMargins left="0.7" right="0.7" top="0.47916666666666669" bottom="1.28125" header="0.3" footer="0.3"/>
  <pageSetup fitToWidth="0" fitToHeight="0" orientation="portrait" horizontalDpi="360" verticalDpi="360" r:id="rId1"/>
  <headerFooter>
    <oddFooter>&amp;L&amp;"Arial Narrow,Normal"&amp;8Palacio Municipal   Calle 3ª No. 3-44 Telefax: 7778107
Email: alcaldiagameza@gmail.com-www.gameza-boyaca.gov.co
Correo institucional: alcaldia@gameza-boyaca.gov.co - contactenos@gameza-boyaca.gov.co&amp;"-,Normal"&amp;11
&amp;R&amp;8&amp;G
&amp;P de&amp;N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view="pageBreakPreview" zoomScale="85" zoomScaleNormal="100" zoomScaleSheetLayoutView="85" workbookViewId="0">
      <selection activeCell="F39" sqref="F39"/>
    </sheetView>
  </sheetViews>
  <sheetFormatPr baseColWidth="10" defaultRowHeight="15" x14ac:dyDescent="0.25"/>
  <cols>
    <col min="1" max="1" width="2.7109375" customWidth="1"/>
    <col min="2" max="2" width="18.7109375" customWidth="1"/>
    <col min="3" max="3" width="23.28515625" customWidth="1"/>
    <col min="4" max="4" width="17" customWidth="1"/>
    <col min="5" max="5" width="17.85546875" customWidth="1"/>
    <col min="6" max="6" width="15.85546875" customWidth="1"/>
    <col min="7" max="7" width="15" customWidth="1"/>
    <col min="8" max="8" width="21.42578125" customWidth="1"/>
    <col min="9" max="9" width="3.140625" customWidth="1"/>
  </cols>
  <sheetData>
    <row r="1" spans="1:9" ht="11.25" customHeight="1" x14ac:dyDescent="0.3">
      <c r="A1" s="3"/>
      <c r="B1" s="3"/>
      <c r="C1" s="3"/>
      <c r="D1" s="3"/>
      <c r="E1" s="3"/>
      <c r="F1" s="3"/>
      <c r="G1" s="3"/>
      <c r="H1" s="3"/>
      <c r="I1" s="3"/>
    </row>
    <row r="2" spans="1:9" ht="30" customHeight="1" x14ac:dyDescent="0.3">
      <c r="A2" s="3"/>
      <c r="B2" s="171"/>
      <c r="C2" s="173" t="s">
        <v>18</v>
      </c>
      <c r="D2" s="174"/>
      <c r="E2" s="174"/>
      <c r="F2" s="174"/>
      <c r="G2" s="174"/>
      <c r="H2" s="176" t="s">
        <v>19</v>
      </c>
      <c r="I2" s="3"/>
    </row>
    <row r="3" spans="1:9" ht="30" customHeight="1" x14ac:dyDescent="0.3">
      <c r="A3" s="3"/>
      <c r="B3" s="172"/>
      <c r="C3" s="174"/>
      <c r="D3" s="174"/>
      <c r="E3" s="174"/>
      <c r="F3" s="174"/>
      <c r="G3" s="174"/>
      <c r="H3" s="177"/>
      <c r="I3" s="3"/>
    </row>
    <row r="4" spans="1:9" ht="30" customHeight="1" x14ac:dyDescent="0.3">
      <c r="A4" s="3"/>
      <c r="B4" s="172"/>
      <c r="C4" s="175"/>
      <c r="D4" s="175"/>
      <c r="E4" s="175"/>
      <c r="F4" s="175"/>
      <c r="G4" s="175"/>
      <c r="H4" s="15" t="s">
        <v>20</v>
      </c>
      <c r="I4" s="3"/>
    </row>
    <row r="5" spans="1:9" ht="16.5" x14ac:dyDescent="0.3">
      <c r="A5" s="3"/>
      <c r="B5" s="178" t="s">
        <v>21</v>
      </c>
      <c r="C5" s="179"/>
      <c r="D5" s="179"/>
      <c r="E5" s="179"/>
      <c r="F5" s="179"/>
      <c r="G5" s="180"/>
      <c r="H5" s="15" t="s">
        <v>22</v>
      </c>
      <c r="I5" s="3"/>
    </row>
    <row r="6" spans="1:9" ht="9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11.25" customHeigh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6.5" x14ac:dyDescent="0.3">
      <c r="A8" s="3"/>
      <c r="B8" s="16" t="s">
        <v>23</v>
      </c>
      <c r="C8" s="181" t="str">
        <f>+PTO!B18</f>
        <v>3.02.03 EXCAVACION DE CORTES, CANALES Y PRESTAMOS EN MATERIAL COMUN A MAQUINA INCLUYE CARGUE Y ACARREO LIBRE DE 5 KM</v>
      </c>
      <c r="D8" s="181"/>
      <c r="E8" s="181"/>
      <c r="F8" s="181"/>
      <c r="G8" s="17" t="s">
        <v>24</v>
      </c>
      <c r="H8" s="18" t="s">
        <v>0</v>
      </c>
      <c r="I8" s="3"/>
    </row>
    <row r="9" spans="1:9" ht="37.5" customHeight="1" x14ac:dyDescent="0.3">
      <c r="A9" s="3"/>
      <c r="B9" s="3"/>
      <c r="C9" s="181"/>
      <c r="D9" s="181"/>
      <c r="E9" s="181"/>
      <c r="F9" s="181"/>
      <c r="G9" s="3"/>
      <c r="H9" s="3"/>
      <c r="I9" s="3"/>
    </row>
    <row r="10" spans="1:9" ht="10.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7.25" thickBot="1" x14ac:dyDescent="0.35">
      <c r="A11" s="3"/>
      <c r="B11" s="19" t="s">
        <v>25</v>
      </c>
      <c r="C11" s="3"/>
      <c r="D11" s="3"/>
      <c r="E11" s="3"/>
      <c r="F11" s="3"/>
      <c r="G11" s="3"/>
      <c r="H11" s="3"/>
      <c r="I11" s="3"/>
    </row>
    <row r="12" spans="1:9" ht="17.25" thickBot="1" x14ac:dyDescent="0.3">
      <c r="A12" s="9"/>
      <c r="B12" s="156" t="s">
        <v>26</v>
      </c>
      <c r="C12" s="157"/>
      <c r="D12" s="158"/>
      <c r="E12" s="156" t="s">
        <v>27</v>
      </c>
      <c r="F12" s="158"/>
      <c r="G12" s="20" t="s">
        <v>28</v>
      </c>
      <c r="H12" s="20" t="s">
        <v>29</v>
      </c>
      <c r="I12" s="9"/>
    </row>
    <row r="13" spans="1:9" ht="16.5" x14ac:dyDescent="0.25">
      <c r="A13" s="9"/>
      <c r="B13" s="161" t="str">
        <f>+'[1]311.1'!B41:D41</f>
        <v>HERRAMIENTA MENOR (%)</v>
      </c>
      <c r="C13" s="162"/>
      <c r="D13" s="163"/>
      <c r="E13" s="164"/>
      <c r="F13" s="165"/>
      <c r="G13" s="21">
        <v>0.1</v>
      </c>
      <c r="H13" s="22">
        <f>+H42*G13</f>
        <v>3108.8415199999999</v>
      </c>
      <c r="I13" s="9"/>
    </row>
    <row r="14" spans="1:9" ht="16.5" x14ac:dyDescent="0.25">
      <c r="A14" s="9"/>
      <c r="B14" s="161"/>
      <c r="C14" s="162"/>
      <c r="D14" s="163"/>
      <c r="E14" s="164"/>
      <c r="F14" s="165"/>
      <c r="G14" s="21"/>
      <c r="H14" s="22"/>
      <c r="I14" s="9"/>
    </row>
    <row r="15" spans="1:9" ht="17.25" thickBot="1" x14ac:dyDescent="0.35">
      <c r="A15" s="3"/>
      <c r="B15" s="166"/>
      <c r="C15" s="167"/>
      <c r="D15" s="168"/>
      <c r="E15" s="169"/>
      <c r="F15" s="170"/>
      <c r="G15" s="23"/>
      <c r="H15" s="22"/>
      <c r="I15" s="3"/>
    </row>
    <row r="16" spans="1:9" ht="17.25" thickBot="1" x14ac:dyDescent="0.35">
      <c r="A16" s="3"/>
      <c r="B16" s="3"/>
      <c r="C16" s="3"/>
      <c r="D16" s="3"/>
      <c r="E16" s="3"/>
      <c r="F16" s="143" t="s">
        <v>30</v>
      </c>
      <c r="G16" s="151"/>
      <c r="H16" s="24">
        <f>+SUM(H13:H15)</f>
        <v>3108.8415199999999</v>
      </c>
      <c r="I16" s="3"/>
    </row>
    <row r="17" spans="1:9" ht="10.5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17.25" thickBot="1" x14ac:dyDescent="0.35">
      <c r="A18" s="3"/>
      <c r="B18" s="25" t="s">
        <v>31</v>
      </c>
      <c r="C18" s="3"/>
      <c r="D18" s="3"/>
      <c r="E18" s="19"/>
      <c r="F18" s="19"/>
      <c r="G18" s="19"/>
      <c r="H18" s="19"/>
      <c r="I18" s="3"/>
    </row>
    <row r="19" spans="1:9" ht="17.25" thickBot="1" x14ac:dyDescent="0.35">
      <c r="A19" s="3"/>
      <c r="B19" s="156" t="s">
        <v>26</v>
      </c>
      <c r="C19" s="157"/>
      <c r="D19" s="158"/>
      <c r="E19" s="20" t="s">
        <v>24</v>
      </c>
      <c r="F19" s="26" t="s">
        <v>32</v>
      </c>
      <c r="G19" s="20" t="s">
        <v>28</v>
      </c>
      <c r="H19" s="27" t="s">
        <v>29</v>
      </c>
      <c r="I19" s="3"/>
    </row>
    <row r="20" spans="1:9" ht="16.5" x14ac:dyDescent="0.25">
      <c r="A20" s="9"/>
      <c r="B20" s="159" t="str">
        <f>+'[1]311.1'!B48</f>
        <v>Agua</v>
      </c>
      <c r="C20" s="160"/>
      <c r="D20" s="160"/>
      <c r="E20" s="28" t="str">
        <f>+'[1]311.1'!J48</f>
        <v>L</v>
      </c>
      <c r="F20" s="29">
        <f>+'[1]311.1'!M48</f>
        <v>65</v>
      </c>
      <c r="G20" s="30">
        <f>+'[1]311.1'!K48</f>
        <v>25</v>
      </c>
      <c r="H20" s="31">
        <f t="shared" ref="H20:H25" si="0">+IF(B20="","",ROUND(F20*G20,0))</f>
        <v>1625</v>
      </c>
      <c r="I20" s="9"/>
    </row>
    <row r="21" spans="1:9" ht="16.5" x14ac:dyDescent="0.25">
      <c r="A21" s="9"/>
      <c r="B21" s="147"/>
      <c r="C21" s="148"/>
      <c r="D21" s="149"/>
      <c r="E21" s="28"/>
      <c r="F21" s="29"/>
      <c r="G21" s="30"/>
      <c r="H21" s="31" t="str">
        <f t="shared" si="0"/>
        <v/>
      </c>
      <c r="I21" s="9"/>
    </row>
    <row r="22" spans="1:9" ht="16.5" x14ac:dyDescent="0.25">
      <c r="A22" s="9"/>
      <c r="B22" s="147"/>
      <c r="C22" s="148"/>
      <c r="D22" s="149"/>
      <c r="E22" s="28"/>
      <c r="F22" s="29"/>
      <c r="G22" s="30"/>
      <c r="H22" s="31" t="str">
        <f>+IF(B22="","",ROUND(F22*G22,0))</f>
        <v/>
      </c>
      <c r="I22" s="9"/>
    </row>
    <row r="23" spans="1:9" ht="16.5" x14ac:dyDescent="0.25">
      <c r="A23" s="9"/>
      <c r="B23" s="147"/>
      <c r="C23" s="148"/>
      <c r="D23" s="149"/>
      <c r="E23" s="28"/>
      <c r="F23" s="29"/>
      <c r="G23" s="30"/>
      <c r="H23" s="31" t="str">
        <f>+IF(B23="","",ROUND(F23*G23,0))</f>
        <v/>
      </c>
      <c r="I23" s="9"/>
    </row>
    <row r="24" spans="1:9" ht="16.5" x14ac:dyDescent="0.25">
      <c r="A24" s="9"/>
      <c r="B24" s="147"/>
      <c r="C24" s="148"/>
      <c r="D24" s="149"/>
      <c r="E24" s="28"/>
      <c r="F24" s="29"/>
      <c r="G24" s="30"/>
      <c r="H24" s="31" t="str">
        <f>+IF(B24="","",ROUND(F24*G24,0))</f>
        <v/>
      </c>
      <c r="I24" s="9"/>
    </row>
    <row r="25" spans="1:9" ht="17.25" thickBot="1" x14ac:dyDescent="0.35">
      <c r="A25" s="3"/>
      <c r="B25" s="153"/>
      <c r="C25" s="154"/>
      <c r="D25" s="155"/>
      <c r="E25" s="32"/>
      <c r="F25" s="33"/>
      <c r="G25" s="33"/>
      <c r="H25" s="34" t="str">
        <f t="shared" si="0"/>
        <v/>
      </c>
      <c r="I25" s="3"/>
    </row>
    <row r="26" spans="1:9" ht="17.25" thickBot="1" x14ac:dyDescent="0.35">
      <c r="A26" s="3"/>
      <c r="B26" s="16"/>
      <c r="C26" s="16"/>
      <c r="D26" s="16"/>
      <c r="E26" s="16"/>
      <c r="F26" s="150" t="s">
        <v>30</v>
      </c>
      <c r="G26" s="151"/>
      <c r="H26" s="24">
        <f>SUM(H20:H25)</f>
        <v>1625</v>
      </c>
      <c r="I26" s="3"/>
    </row>
    <row r="27" spans="1:9" ht="12.75" customHeight="1" x14ac:dyDescent="0.3">
      <c r="A27" s="3"/>
      <c r="B27" s="16"/>
      <c r="C27" s="16"/>
      <c r="D27" s="16"/>
      <c r="E27" s="16"/>
      <c r="F27" s="35"/>
      <c r="G27" s="36"/>
      <c r="H27" s="10"/>
      <c r="I27" s="3"/>
    </row>
    <row r="28" spans="1:9" ht="17.25" thickBot="1" x14ac:dyDescent="0.35">
      <c r="A28" s="3"/>
      <c r="B28" s="25" t="s">
        <v>33</v>
      </c>
      <c r="C28" s="3"/>
      <c r="D28" s="3"/>
      <c r="E28" s="19"/>
      <c r="F28" s="19"/>
      <c r="G28" s="19"/>
      <c r="H28" s="19"/>
      <c r="I28" s="3"/>
    </row>
    <row r="29" spans="1:9" ht="17.25" thickBot="1" x14ac:dyDescent="0.35">
      <c r="A29" s="3"/>
      <c r="B29" s="37" t="s">
        <v>26</v>
      </c>
      <c r="C29" s="38"/>
      <c r="D29" s="38"/>
      <c r="E29" s="39" t="s">
        <v>24</v>
      </c>
      <c r="F29" s="40" t="s">
        <v>32</v>
      </c>
      <c r="G29" s="39" t="s">
        <v>28</v>
      </c>
      <c r="H29" s="41" t="s">
        <v>29</v>
      </c>
      <c r="I29" s="3"/>
    </row>
    <row r="30" spans="1:9" ht="16.5" x14ac:dyDescent="0.25">
      <c r="A30" s="9"/>
      <c r="B30" s="147"/>
      <c r="C30" s="148"/>
      <c r="D30" s="149"/>
      <c r="E30" s="28"/>
      <c r="F30" s="42"/>
      <c r="G30" s="43"/>
      <c r="H30" s="44" t="str">
        <f>+IF(B30="","",ROUND(F30*G30,0))</f>
        <v/>
      </c>
      <c r="I30" s="9"/>
    </row>
    <row r="31" spans="1:9" ht="16.5" x14ac:dyDescent="0.25">
      <c r="A31" s="9"/>
      <c r="B31" s="147"/>
      <c r="C31" s="148"/>
      <c r="D31" s="149"/>
      <c r="E31" s="28"/>
      <c r="F31" s="29"/>
      <c r="G31" s="30"/>
      <c r="H31" s="31" t="str">
        <f>+IF(B31="","",ROUND(F31*G31,0))</f>
        <v/>
      </c>
      <c r="I31" s="9"/>
    </row>
    <row r="32" spans="1:9" ht="17.25" thickBot="1" x14ac:dyDescent="0.35">
      <c r="A32" s="3"/>
      <c r="B32" s="45"/>
      <c r="C32" s="46"/>
      <c r="D32" s="47"/>
      <c r="E32" s="47"/>
      <c r="F32" s="48"/>
      <c r="G32" s="48"/>
      <c r="H32" s="49" t="str">
        <f>+IF(B32="","",ROUND(F32*G32,0))</f>
        <v/>
      </c>
      <c r="I32" s="3"/>
    </row>
    <row r="33" spans="1:9" ht="17.25" thickBot="1" x14ac:dyDescent="0.35">
      <c r="A33" s="3"/>
      <c r="B33" s="16"/>
      <c r="C33" s="16"/>
      <c r="D33" s="16"/>
      <c r="E33" s="16"/>
      <c r="F33" s="150" t="s">
        <v>30</v>
      </c>
      <c r="G33" s="151"/>
      <c r="H33" s="24">
        <f>SUM(H30:H32)</f>
        <v>0</v>
      </c>
      <c r="I33" s="3"/>
    </row>
    <row r="34" spans="1:9" ht="11.25" customHeight="1" x14ac:dyDescent="0.3">
      <c r="A34" s="3"/>
      <c r="B34" s="16"/>
      <c r="C34" s="16"/>
      <c r="D34" s="16"/>
      <c r="E34" s="16"/>
      <c r="F34" s="35"/>
      <c r="G34" s="36"/>
      <c r="H34" s="10"/>
      <c r="I34" s="3"/>
    </row>
    <row r="35" spans="1:9" ht="11.25" customHeight="1" x14ac:dyDescent="0.3">
      <c r="A35" s="3"/>
      <c r="B35" s="3"/>
      <c r="C35" s="3"/>
      <c r="D35" s="3"/>
      <c r="E35" s="3"/>
      <c r="F35" s="3"/>
      <c r="G35" s="11"/>
      <c r="H35" s="3"/>
      <c r="I35" s="3"/>
    </row>
    <row r="36" spans="1:9" ht="16.5" x14ac:dyDescent="0.3">
      <c r="A36" s="3"/>
      <c r="B36" s="25" t="s">
        <v>34</v>
      </c>
      <c r="C36" s="3"/>
      <c r="D36" s="3"/>
      <c r="E36" s="3"/>
      <c r="F36" s="3"/>
      <c r="G36" s="3"/>
      <c r="H36" s="3"/>
      <c r="I36" s="3"/>
    </row>
    <row r="37" spans="1:9" ht="16.5" x14ac:dyDescent="0.25">
      <c r="A37" s="12"/>
      <c r="B37" s="152" t="s">
        <v>35</v>
      </c>
      <c r="C37" s="152"/>
      <c r="D37" s="50" t="s">
        <v>36</v>
      </c>
      <c r="E37" s="50" t="s">
        <v>37</v>
      </c>
      <c r="F37" s="50" t="s">
        <v>38</v>
      </c>
      <c r="G37" s="50" t="s">
        <v>39</v>
      </c>
      <c r="H37" s="50" t="s">
        <v>40</v>
      </c>
      <c r="I37" s="12"/>
    </row>
    <row r="38" spans="1:9" ht="16.5" x14ac:dyDescent="0.3">
      <c r="A38" s="11"/>
      <c r="B38" s="142" t="str">
        <f>+'[1]311.1'!B70</f>
        <v>Obrero (2)</v>
      </c>
      <c r="C38" s="142"/>
      <c r="D38" s="51">
        <f>9037.33*8</f>
        <v>72298.64</v>
      </c>
      <c r="E38" s="51">
        <v>1.72</v>
      </c>
      <c r="F38" s="52">
        <f>+D38*E38</f>
        <v>124353.6608</v>
      </c>
      <c r="G38" s="54">
        <v>4</v>
      </c>
      <c r="H38" s="53">
        <f>+F38/G38</f>
        <v>31088.415199999999</v>
      </c>
      <c r="I38" s="11"/>
    </row>
    <row r="39" spans="1:9" ht="16.5" x14ac:dyDescent="0.3">
      <c r="A39" s="11"/>
      <c r="B39" s="142"/>
      <c r="C39" s="142"/>
      <c r="D39" s="55"/>
      <c r="E39" s="54"/>
      <c r="F39" s="56"/>
      <c r="G39" s="54"/>
      <c r="H39" s="55" t="str">
        <f>IF(B39="","",ROUND(F39/G39,0))</f>
        <v/>
      </c>
      <c r="I39" s="11"/>
    </row>
    <row r="40" spans="1:9" ht="16.5" x14ac:dyDescent="0.3">
      <c r="A40" s="11"/>
      <c r="B40" s="142"/>
      <c r="C40" s="142"/>
      <c r="D40" s="55"/>
      <c r="E40" s="54"/>
      <c r="F40" s="56">
        <f>+D40*E40</f>
        <v>0</v>
      </c>
      <c r="G40" s="54"/>
      <c r="H40" s="55" t="str">
        <f>IF(B40="","",ROUND(F40/G40,0))</f>
        <v/>
      </c>
      <c r="I40" s="11"/>
    </row>
    <row r="41" spans="1:9" ht="16.5" x14ac:dyDescent="0.3">
      <c r="A41" s="11"/>
      <c r="B41" s="142"/>
      <c r="C41" s="142"/>
      <c r="D41" s="55"/>
      <c r="E41" s="54"/>
      <c r="F41" s="56">
        <f>+D41*E41</f>
        <v>0</v>
      </c>
      <c r="G41" s="54"/>
      <c r="H41" s="55" t="str">
        <f>IF(B41="","",ROUND(F41/G41,0))</f>
        <v/>
      </c>
      <c r="I41" s="11"/>
    </row>
    <row r="42" spans="1:9" ht="17.25" thickBot="1" x14ac:dyDescent="0.35">
      <c r="A42" s="3"/>
      <c r="B42" s="3"/>
      <c r="C42" s="3"/>
      <c r="D42" s="13"/>
      <c r="E42" s="13"/>
      <c r="F42" s="143" t="s">
        <v>30</v>
      </c>
      <c r="G42" s="144"/>
      <c r="H42" s="57">
        <f>SUM(H38:H41)</f>
        <v>31088.415199999999</v>
      </c>
      <c r="I42" s="3"/>
    </row>
    <row r="43" spans="1:9" ht="12.75" customHeight="1" thickBot="1" x14ac:dyDescent="0.35">
      <c r="A43" s="3"/>
      <c r="B43" s="3"/>
      <c r="C43" s="3"/>
      <c r="D43" s="3"/>
      <c r="E43" s="3"/>
      <c r="F43" s="3"/>
      <c r="G43" s="3"/>
      <c r="H43" s="3"/>
      <c r="I43" s="3"/>
    </row>
    <row r="44" spans="1:9" ht="17.25" thickBot="1" x14ac:dyDescent="0.35">
      <c r="A44" s="3"/>
      <c r="B44" s="3"/>
      <c r="C44" s="3"/>
      <c r="D44" s="3"/>
      <c r="E44" s="19"/>
      <c r="F44" s="3"/>
      <c r="G44" s="58" t="s">
        <v>41</v>
      </c>
      <c r="H44" s="59">
        <f>+ROUND(SUM(H16,H26,H33,H42),0)</f>
        <v>35822</v>
      </c>
      <c r="I44" s="3"/>
    </row>
    <row r="45" spans="1:9" ht="16.5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9" ht="16.5" x14ac:dyDescent="0.3">
      <c r="A46" s="3"/>
      <c r="B46" s="60"/>
      <c r="C46" s="14"/>
      <c r="D46" s="14"/>
      <c r="E46" s="60"/>
      <c r="F46" s="14"/>
      <c r="G46" s="14"/>
      <c r="H46" s="61"/>
      <c r="I46" s="3"/>
    </row>
    <row r="47" spans="1:9" ht="16.5" x14ac:dyDescent="0.3">
      <c r="A47" s="3"/>
      <c r="B47" s="60"/>
      <c r="C47" s="14"/>
      <c r="D47" s="14"/>
      <c r="E47" s="60"/>
      <c r="F47" s="14"/>
      <c r="G47" s="14"/>
      <c r="H47" s="61"/>
      <c r="I47" s="3"/>
    </row>
    <row r="48" spans="1:9" ht="16.5" x14ac:dyDescent="0.3">
      <c r="A48" s="3"/>
      <c r="B48" s="60"/>
      <c r="C48" s="14"/>
      <c r="D48" s="14"/>
      <c r="E48" s="60"/>
      <c r="F48" s="14"/>
      <c r="G48" s="14"/>
      <c r="H48" s="61"/>
      <c r="I48" s="3"/>
    </row>
    <row r="49" spans="1:9" ht="16.5" x14ac:dyDescent="0.3">
      <c r="A49" s="3"/>
      <c r="B49" s="16"/>
      <c r="C49" s="16"/>
      <c r="D49" s="16"/>
      <c r="E49" s="3"/>
      <c r="F49" s="16"/>
      <c r="G49" s="16"/>
      <c r="H49" s="16"/>
      <c r="I49" s="16"/>
    </row>
    <row r="50" spans="1:9" ht="16.5" x14ac:dyDescent="0.3">
      <c r="A50" s="3"/>
      <c r="B50" s="16"/>
      <c r="C50" s="145" t="s">
        <v>42</v>
      </c>
      <c r="D50" s="145"/>
      <c r="E50" s="145"/>
      <c r="F50" s="62"/>
      <c r="G50" s="19"/>
      <c r="H50" s="16"/>
      <c r="I50" s="16"/>
    </row>
    <row r="51" spans="1:9" ht="16.5" x14ac:dyDescent="0.3">
      <c r="A51" s="3"/>
      <c r="B51" s="16"/>
      <c r="C51" s="146" t="s">
        <v>43</v>
      </c>
      <c r="D51" s="146"/>
      <c r="E51" s="146"/>
      <c r="F51" s="62"/>
      <c r="G51" s="63"/>
      <c r="H51" s="63"/>
      <c r="I51" s="63"/>
    </row>
    <row r="52" spans="1:9" ht="16.5" x14ac:dyDescent="0.3">
      <c r="A52" s="3"/>
      <c r="B52" s="16"/>
      <c r="C52" s="64"/>
      <c r="D52" s="64"/>
      <c r="E52" s="3"/>
      <c r="F52" s="62"/>
      <c r="G52" s="16"/>
      <c r="H52" s="16"/>
      <c r="I52" s="16"/>
    </row>
    <row r="53" spans="1:9" x14ac:dyDescent="0.25">
      <c r="F53" s="8"/>
    </row>
  </sheetData>
  <mergeCells count="33">
    <mergeCell ref="B12:D12"/>
    <mergeCell ref="E12:F12"/>
    <mergeCell ref="B2:B4"/>
    <mergeCell ref="C2:G4"/>
    <mergeCell ref="H2:H3"/>
    <mergeCell ref="B5:G5"/>
    <mergeCell ref="C8:F9"/>
    <mergeCell ref="B13:D13"/>
    <mergeCell ref="E13:F13"/>
    <mergeCell ref="B14:D14"/>
    <mergeCell ref="E14:F14"/>
    <mergeCell ref="B15:D15"/>
    <mergeCell ref="E15:F15"/>
    <mergeCell ref="F16:G16"/>
    <mergeCell ref="B19:D19"/>
    <mergeCell ref="B20:D20"/>
    <mergeCell ref="B21:D21"/>
    <mergeCell ref="B22:D22"/>
    <mergeCell ref="B23:D23"/>
    <mergeCell ref="B24:D24"/>
    <mergeCell ref="B25:D25"/>
    <mergeCell ref="F26:G26"/>
    <mergeCell ref="B30:D30"/>
    <mergeCell ref="B31:D31"/>
    <mergeCell ref="F33:G33"/>
    <mergeCell ref="B37:C37"/>
    <mergeCell ref="B38:C38"/>
    <mergeCell ref="B39:C39"/>
    <mergeCell ref="B40:C40"/>
    <mergeCell ref="B41:C41"/>
    <mergeCell ref="F42:G42"/>
    <mergeCell ref="C50:E50"/>
    <mergeCell ref="C51:E51"/>
  </mergeCells>
  <printOptions horizontalCentered="1"/>
  <pageMargins left="0.39370078740157483" right="0.39370078740157483" top="0.39370078740157483" bottom="0.39370078740157483" header="0" footer="0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view="pageBreakPreview" topLeftCell="A27" zoomScaleNormal="100" zoomScaleSheetLayoutView="100" workbookViewId="0">
      <selection activeCell="D38" sqref="D38"/>
    </sheetView>
  </sheetViews>
  <sheetFormatPr baseColWidth="10" defaultRowHeight="15" x14ac:dyDescent="0.25"/>
  <cols>
    <col min="1" max="1" width="2.7109375" customWidth="1"/>
    <col min="2" max="2" width="18.7109375" customWidth="1"/>
    <col min="3" max="3" width="23.28515625" customWidth="1"/>
    <col min="4" max="4" width="15.42578125" customWidth="1"/>
    <col min="5" max="5" width="13.140625" customWidth="1"/>
    <col min="6" max="6" width="17.85546875" customWidth="1"/>
    <col min="7" max="7" width="17.28515625" customWidth="1"/>
    <col min="8" max="8" width="21.7109375" customWidth="1"/>
    <col min="9" max="9" width="3.140625" customWidth="1"/>
  </cols>
  <sheetData>
    <row r="1" spans="1:9" ht="11.25" customHeight="1" x14ac:dyDescent="0.3">
      <c r="A1" s="3"/>
      <c r="B1" s="3"/>
      <c r="C1" s="3"/>
      <c r="D1" s="3"/>
      <c r="E1" s="3"/>
      <c r="F1" s="3"/>
      <c r="G1" s="3"/>
      <c r="H1" s="3"/>
      <c r="I1" s="3"/>
    </row>
    <row r="2" spans="1:9" ht="30" customHeight="1" x14ac:dyDescent="0.3">
      <c r="A2" s="3"/>
      <c r="B2" s="171"/>
      <c r="C2" s="173" t="s">
        <v>18</v>
      </c>
      <c r="D2" s="174"/>
      <c r="E2" s="174"/>
      <c r="F2" s="174"/>
      <c r="G2" s="174"/>
      <c r="H2" s="176" t="s">
        <v>19</v>
      </c>
      <c r="I2" s="3"/>
    </row>
    <row r="3" spans="1:9" ht="30" customHeight="1" x14ac:dyDescent="0.3">
      <c r="A3" s="3"/>
      <c r="B3" s="172"/>
      <c r="C3" s="174"/>
      <c r="D3" s="174"/>
      <c r="E3" s="174"/>
      <c r="F3" s="174"/>
      <c r="G3" s="174"/>
      <c r="H3" s="177"/>
      <c r="I3" s="3"/>
    </row>
    <row r="4" spans="1:9" ht="30" customHeight="1" x14ac:dyDescent="0.3">
      <c r="A4" s="3"/>
      <c r="B4" s="172"/>
      <c r="C4" s="175"/>
      <c r="D4" s="175"/>
      <c r="E4" s="175"/>
      <c r="F4" s="175"/>
      <c r="G4" s="175"/>
      <c r="H4" s="15" t="s">
        <v>20</v>
      </c>
      <c r="I4" s="3"/>
    </row>
    <row r="5" spans="1:9" ht="16.5" x14ac:dyDescent="0.3">
      <c r="A5" s="3"/>
      <c r="B5" s="178" t="s">
        <v>21</v>
      </c>
      <c r="C5" s="179"/>
      <c r="D5" s="179"/>
      <c r="E5" s="179"/>
      <c r="F5" s="179"/>
      <c r="G5" s="180"/>
      <c r="H5" s="15" t="s">
        <v>22</v>
      </c>
      <c r="I5" s="3"/>
    </row>
    <row r="6" spans="1:9" ht="9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11.25" customHeigh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22.5" customHeight="1" x14ac:dyDescent="0.3">
      <c r="A8" s="3"/>
      <c r="B8" s="16" t="s">
        <v>23</v>
      </c>
      <c r="C8" s="181" t="str">
        <f>+PTO!B19</f>
        <v>2.07.05 CONCRETO SIMPLE DE 28 MPa - (4000 PSI) IMPERMEABILIZADO PARA PLACAS PISOS</v>
      </c>
      <c r="D8" s="181"/>
      <c r="E8" s="181"/>
      <c r="F8" s="181"/>
      <c r="G8" s="17" t="s">
        <v>24</v>
      </c>
      <c r="H8" s="18" t="s">
        <v>0</v>
      </c>
      <c r="I8" s="3"/>
    </row>
    <row r="9" spans="1:9" ht="24" customHeight="1" x14ac:dyDescent="0.3">
      <c r="A9" s="3"/>
      <c r="B9" s="3"/>
      <c r="C9" s="181"/>
      <c r="D9" s="181"/>
      <c r="E9" s="181"/>
      <c r="F9" s="181"/>
      <c r="G9" s="3"/>
      <c r="H9" s="3"/>
      <c r="I9" s="3"/>
    </row>
    <row r="10" spans="1:9" ht="14.2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7.25" thickBot="1" x14ac:dyDescent="0.35">
      <c r="A11" s="3"/>
      <c r="B11" s="19" t="s">
        <v>25</v>
      </c>
      <c r="C11" s="3"/>
      <c r="D11" s="3"/>
      <c r="E11" s="3"/>
      <c r="F11" s="3"/>
      <c r="G11" s="3"/>
      <c r="H11" s="3"/>
      <c r="I11" s="3"/>
    </row>
    <row r="12" spans="1:9" ht="17.25" thickBot="1" x14ac:dyDescent="0.3">
      <c r="A12" s="9"/>
      <c r="B12" s="156" t="s">
        <v>26</v>
      </c>
      <c r="C12" s="157"/>
      <c r="D12" s="158"/>
      <c r="E12" s="156" t="s">
        <v>27</v>
      </c>
      <c r="F12" s="158"/>
      <c r="G12" s="20" t="s">
        <v>28</v>
      </c>
      <c r="H12" s="20" t="s">
        <v>29</v>
      </c>
      <c r="I12" s="9"/>
    </row>
    <row r="13" spans="1:9" ht="16.5" x14ac:dyDescent="0.25">
      <c r="A13" s="9"/>
      <c r="B13" s="161" t="str">
        <f>+'[1]311.1'!B41:D41</f>
        <v>HERRAMIENTA MENOR (%)</v>
      </c>
      <c r="C13" s="162"/>
      <c r="D13" s="163"/>
      <c r="E13" s="164"/>
      <c r="F13" s="165"/>
      <c r="G13" s="21">
        <v>0.1</v>
      </c>
      <c r="H13" s="22">
        <f>+H42*G13</f>
        <v>497.4146432</v>
      </c>
      <c r="I13" s="9"/>
    </row>
    <row r="14" spans="1:9" ht="16.5" x14ac:dyDescent="0.25">
      <c r="A14" s="9"/>
      <c r="B14" s="161"/>
      <c r="C14" s="162"/>
      <c r="D14" s="163"/>
      <c r="E14" s="164"/>
      <c r="F14" s="165"/>
      <c r="G14" s="21"/>
      <c r="H14" s="22"/>
      <c r="I14" s="9"/>
    </row>
    <row r="15" spans="1:9" ht="17.25" thickBot="1" x14ac:dyDescent="0.35">
      <c r="A15" s="3"/>
      <c r="B15" s="166"/>
      <c r="C15" s="167"/>
      <c r="D15" s="168"/>
      <c r="E15" s="169"/>
      <c r="F15" s="170"/>
      <c r="G15" s="23"/>
      <c r="H15" s="22"/>
      <c r="I15" s="3"/>
    </row>
    <row r="16" spans="1:9" ht="17.25" thickBot="1" x14ac:dyDescent="0.35">
      <c r="A16" s="3"/>
      <c r="B16" s="3"/>
      <c r="C16" s="3"/>
      <c r="D16" s="3"/>
      <c r="E16" s="3"/>
      <c r="F16" s="143" t="s">
        <v>30</v>
      </c>
      <c r="G16" s="151"/>
      <c r="H16" s="24">
        <f>+SUM(H13:H15)</f>
        <v>497.4146432</v>
      </c>
      <c r="I16" s="3"/>
    </row>
    <row r="17" spans="1:14" ht="10.5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14" ht="17.25" thickBot="1" x14ac:dyDescent="0.35">
      <c r="A18" s="3"/>
      <c r="B18" s="25" t="s">
        <v>31</v>
      </c>
      <c r="C18" s="3"/>
      <c r="D18" s="3"/>
      <c r="E18" s="19"/>
      <c r="F18" s="19"/>
      <c r="G18" s="19"/>
      <c r="H18" s="19"/>
      <c r="I18" s="3"/>
    </row>
    <row r="19" spans="1:14" ht="17.25" thickBot="1" x14ac:dyDescent="0.35">
      <c r="A19" s="3"/>
      <c r="B19" s="156" t="s">
        <v>26</v>
      </c>
      <c r="C19" s="157"/>
      <c r="D19" s="158"/>
      <c r="E19" s="20" t="s">
        <v>24</v>
      </c>
      <c r="F19" s="26" t="s">
        <v>32</v>
      </c>
      <c r="G19" s="20" t="s">
        <v>28</v>
      </c>
      <c r="H19" s="27" t="s">
        <v>29</v>
      </c>
      <c r="I19" s="3"/>
    </row>
    <row r="20" spans="1:14" ht="16.5" x14ac:dyDescent="0.25">
      <c r="A20" s="9"/>
      <c r="B20" s="159" t="s">
        <v>44</v>
      </c>
      <c r="C20" s="160"/>
      <c r="D20" s="160"/>
      <c r="E20" s="28" t="s">
        <v>45</v>
      </c>
      <c r="F20" s="29">
        <v>102000</v>
      </c>
      <c r="G20" s="30">
        <v>1</v>
      </c>
      <c r="H20" s="31">
        <f t="shared" ref="H20:H25" si="0">+IF(B20="","",ROUND(F20*G20,0))</f>
        <v>102000</v>
      </c>
      <c r="I20" s="9"/>
    </row>
    <row r="21" spans="1:14" ht="16.5" x14ac:dyDescent="0.25">
      <c r="A21" s="9"/>
      <c r="B21" s="147"/>
      <c r="C21" s="148"/>
      <c r="D21" s="149"/>
      <c r="E21" s="28"/>
      <c r="F21" s="29"/>
      <c r="G21" s="30"/>
      <c r="H21" s="31" t="str">
        <f t="shared" si="0"/>
        <v/>
      </c>
      <c r="I21" s="9"/>
    </row>
    <row r="22" spans="1:14" ht="16.5" x14ac:dyDescent="0.25">
      <c r="A22" s="9"/>
      <c r="B22" s="147"/>
      <c r="C22" s="148"/>
      <c r="D22" s="149"/>
      <c r="E22" s="28"/>
      <c r="F22" s="29"/>
      <c r="G22" s="30"/>
      <c r="H22" s="31" t="str">
        <f>+IF(B22="","",ROUND(F22*G22,0))</f>
        <v/>
      </c>
      <c r="I22" s="9"/>
    </row>
    <row r="23" spans="1:14" ht="16.5" x14ac:dyDescent="0.25">
      <c r="A23" s="9"/>
      <c r="B23" s="147"/>
      <c r="C23" s="148"/>
      <c r="D23" s="149"/>
      <c r="E23" s="28"/>
      <c r="F23" s="29"/>
      <c r="G23" s="30"/>
      <c r="H23" s="31" t="str">
        <f>+IF(B23="","",ROUND(F23*G23,0))</f>
        <v/>
      </c>
      <c r="I23" s="9"/>
    </row>
    <row r="24" spans="1:14" ht="16.5" x14ac:dyDescent="0.25">
      <c r="A24" s="9"/>
      <c r="B24" s="147"/>
      <c r="C24" s="148"/>
      <c r="D24" s="149"/>
      <c r="E24" s="28"/>
      <c r="F24" s="29"/>
      <c r="G24" s="30"/>
      <c r="H24" s="31" t="str">
        <f>+IF(B24="","",ROUND(F24*G24,0))</f>
        <v/>
      </c>
      <c r="I24" s="9"/>
    </row>
    <row r="25" spans="1:14" ht="17.25" thickBot="1" x14ac:dyDescent="0.35">
      <c r="A25" s="3"/>
      <c r="B25" s="153"/>
      <c r="C25" s="154"/>
      <c r="D25" s="155"/>
      <c r="E25" s="32"/>
      <c r="F25" s="33"/>
      <c r="G25" s="33"/>
      <c r="H25" s="34" t="str">
        <f t="shared" si="0"/>
        <v/>
      </c>
      <c r="I25" s="3"/>
    </row>
    <row r="26" spans="1:14" ht="17.25" thickBot="1" x14ac:dyDescent="0.35">
      <c r="A26" s="3"/>
      <c r="B26" s="16"/>
      <c r="C26" s="16"/>
      <c r="D26" s="16"/>
      <c r="E26" s="16"/>
      <c r="F26" s="150" t="s">
        <v>30</v>
      </c>
      <c r="G26" s="151"/>
      <c r="H26" s="24">
        <f>SUM(H20:H25)</f>
        <v>102000</v>
      </c>
      <c r="I26" s="3"/>
    </row>
    <row r="27" spans="1:14" ht="12.75" customHeight="1" x14ac:dyDescent="0.3">
      <c r="A27" s="3"/>
      <c r="B27" s="16"/>
      <c r="C27" s="16"/>
      <c r="D27" s="16"/>
      <c r="E27" s="16"/>
      <c r="F27" s="35"/>
      <c r="G27" s="36"/>
      <c r="H27" s="10"/>
      <c r="I27" s="3"/>
    </row>
    <row r="28" spans="1:14" ht="17.25" thickBot="1" x14ac:dyDescent="0.35">
      <c r="A28" s="3"/>
      <c r="B28" s="25" t="s">
        <v>33</v>
      </c>
      <c r="C28" s="3"/>
      <c r="D28" s="3"/>
      <c r="E28" s="19"/>
      <c r="F28" s="19"/>
      <c r="G28" s="19"/>
      <c r="H28" s="19"/>
      <c r="I28" s="3"/>
    </row>
    <row r="29" spans="1:14" ht="17.25" thickBot="1" x14ac:dyDescent="0.35">
      <c r="A29" s="3"/>
      <c r="B29" s="37" t="s">
        <v>26</v>
      </c>
      <c r="C29" s="38"/>
      <c r="D29" s="38"/>
      <c r="E29" s="39" t="s">
        <v>24</v>
      </c>
      <c r="F29" s="40" t="s">
        <v>32</v>
      </c>
      <c r="G29" s="39" t="s">
        <v>28</v>
      </c>
      <c r="H29" s="41" t="s">
        <v>29</v>
      </c>
      <c r="I29" s="3"/>
      <c r="M29">
        <v>6.6699999999999995E-2</v>
      </c>
      <c r="N29">
        <v>5</v>
      </c>
    </row>
    <row r="30" spans="1:14" ht="16.5" x14ac:dyDescent="0.25">
      <c r="A30" s="9"/>
      <c r="B30" s="147"/>
      <c r="C30" s="148"/>
      <c r="D30" s="149"/>
      <c r="E30" s="28"/>
      <c r="F30" s="42"/>
      <c r="G30" s="43"/>
      <c r="H30" s="44" t="str">
        <f>+IF(B30="","",ROUND(F30*G30,0))</f>
        <v/>
      </c>
      <c r="I30" s="9"/>
      <c r="M30" t="e">
        <f>+#REF!*M29/N29</f>
        <v>#REF!</v>
      </c>
    </row>
    <row r="31" spans="1:14" ht="16.5" x14ac:dyDescent="0.25">
      <c r="A31" s="9"/>
      <c r="B31" s="147"/>
      <c r="C31" s="148"/>
      <c r="D31" s="149"/>
      <c r="E31" s="28"/>
      <c r="F31" s="29"/>
      <c r="G31" s="30"/>
      <c r="H31" s="31" t="str">
        <f>+IF(B31="","",ROUND(F31*G31,0))</f>
        <v/>
      </c>
      <c r="I31" s="9"/>
    </row>
    <row r="32" spans="1:14" ht="17.25" thickBot="1" x14ac:dyDescent="0.35">
      <c r="A32" s="3"/>
      <c r="B32" s="45"/>
      <c r="C32" s="46"/>
      <c r="D32" s="47"/>
      <c r="E32" s="47"/>
      <c r="F32" s="48"/>
      <c r="G32" s="48"/>
      <c r="H32" s="49" t="str">
        <f>+IF(B32="","",ROUND(F32*G32,0))</f>
        <v/>
      </c>
      <c r="I32" s="3"/>
    </row>
    <row r="33" spans="1:9" ht="17.25" thickBot="1" x14ac:dyDescent="0.35">
      <c r="A33" s="3"/>
      <c r="B33" s="16"/>
      <c r="C33" s="16"/>
      <c r="D33" s="16"/>
      <c r="E33" s="16"/>
      <c r="F33" s="150" t="s">
        <v>30</v>
      </c>
      <c r="G33" s="151"/>
      <c r="H33" s="24">
        <f>SUM(H30:H32)</f>
        <v>0</v>
      </c>
      <c r="I33" s="3"/>
    </row>
    <row r="34" spans="1:9" ht="11.25" customHeight="1" x14ac:dyDescent="0.3">
      <c r="A34" s="3"/>
      <c r="B34" s="16"/>
      <c r="C34" s="16"/>
      <c r="D34" s="16"/>
      <c r="E34" s="16"/>
      <c r="F34" s="35"/>
      <c r="G34" s="36"/>
      <c r="H34" s="10"/>
      <c r="I34" s="3"/>
    </row>
    <row r="35" spans="1:9" ht="11.25" customHeight="1" x14ac:dyDescent="0.3">
      <c r="A35" s="3"/>
      <c r="B35" s="3"/>
      <c r="C35" s="3"/>
      <c r="D35" s="3"/>
      <c r="E35" s="3"/>
      <c r="F35" s="3"/>
      <c r="G35" s="11"/>
      <c r="H35" s="3"/>
      <c r="I35" s="3"/>
    </row>
    <row r="36" spans="1:9" ht="16.5" x14ac:dyDescent="0.3">
      <c r="A36" s="3"/>
      <c r="B36" s="25" t="s">
        <v>34</v>
      </c>
      <c r="C36" s="3"/>
      <c r="D36" s="3"/>
      <c r="E36" s="3"/>
      <c r="F36" s="3"/>
      <c r="G36" s="3"/>
      <c r="H36" s="3"/>
      <c r="I36" s="3"/>
    </row>
    <row r="37" spans="1:9" ht="16.5" x14ac:dyDescent="0.25">
      <c r="A37" s="12"/>
      <c r="B37" s="152" t="s">
        <v>35</v>
      </c>
      <c r="C37" s="152"/>
      <c r="D37" s="50" t="s">
        <v>36</v>
      </c>
      <c r="E37" s="50" t="s">
        <v>37</v>
      </c>
      <c r="F37" s="50" t="s">
        <v>38</v>
      </c>
      <c r="G37" s="50" t="s">
        <v>39</v>
      </c>
      <c r="H37" s="50" t="s">
        <v>40</v>
      </c>
      <c r="I37" s="12"/>
    </row>
    <row r="38" spans="1:9" ht="16.5" x14ac:dyDescent="0.3">
      <c r="A38" s="11"/>
      <c r="B38" s="142" t="str">
        <f>+'[1]311.1'!B70</f>
        <v>Obrero (2)</v>
      </c>
      <c r="C38" s="142"/>
      <c r="D38" s="51">
        <f>9037.33*8</f>
        <v>72298.64</v>
      </c>
      <c r="E38" s="51">
        <v>1.72</v>
      </c>
      <c r="F38" s="52">
        <f>+D38*E38</f>
        <v>124353.6608</v>
      </c>
      <c r="G38" s="54">
        <v>25</v>
      </c>
      <c r="H38" s="53">
        <f>+F38/G38</f>
        <v>4974.1464319999995</v>
      </c>
      <c r="I38" s="11"/>
    </row>
    <row r="39" spans="1:9" ht="16.5" x14ac:dyDescent="0.3">
      <c r="A39" s="11"/>
      <c r="B39" s="142"/>
      <c r="C39" s="142"/>
      <c r="D39" s="55"/>
      <c r="E39" s="54"/>
      <c r="F39" s="56"/>
      <c r="G39" s="54"/>
      <c r="H39" s="55" t="str">
        <f>IF(B39="","",ROUND(F39/G39,0))</f>
        <v/>
      </c>
      <c r="I39" s="11"/>
    </row>
    <row r="40" spans="1:9" ht="16.5" x14ac:dyDescent="0.3">
      <c r="A40" s="11"/>
      <c r="B40" s="142"/>
      <c r="C40" s="142"/>
      <c r="D40" s="55"/>
      <c r="E40" s="54"/>
      <c r="F40" s="56">
        <f>+D40*E40</f>
        <v>0</v>
      </c>
      <c r="G40" s="54"/>
      <c r="H40" s="55" t="str">
        <f>IF(B40="","",ROUND(F40/G40,0))</f>
        <v/>
      </c>
      <c r="I40" s="11"/>
    </row>
    <row r="41" spans="1:9" ht="16.5" x14ac:dyDescent="0.3">
      <c r="A41" s="11"/>
      <c r="B41" s="142"/>
      <c r="C41" s="142"/>
      <c r="D41" s="55"/>
      <c r="E41" s="54"/>
      <c r="F41" s="56">
        <f>+D41*E41</f>
        <v>0</v>
      </c>
      <c r="G41" s="54"/>
      <c r="H41" s="55" t="str">
        <f>IF(B41="","",ROUND(F41/G41,0))</f>
        <v/>
      </c>
      <c r="I41" s="11"/>
    </row>
    <row r="42" spans="1:9" ht="17.25" thickBot="1" x14ac:dyDescent="0.35">
      <c r="A42" s="3"/>
      <c r="B42" s="3"/>
      <c r="C42" s="3"/>
      <c r="D42" s="13"/>
      <c r="E42" s="13"/>
      <c r="F42" s="143" t="s">
        <v>30</v>
      </c>
      <c r="G42" s="144"/>
      <c r="H42" s="57">
        <f>SUM(H38:H41)</f>
        <v>4974.1464319999995</v>
      </c>
      <c r="I42" s="3"/>
    </row>
    <row r="43" spans="1:9" ht="12.75" customHeight="1" thickBot="1" x14ac:dyDescent="0.35">
      <c r="A43" s="3"/>
      <c r="B43" s="3"/>
      <c r="C43" s="3"/>
      <c r="D43" s="3"/>
      <c r="E43" s="3"/>
      <c r="F43" s="3"/>
      <c r="G43" s="3"/>
      <c r="H43" s="3"/>
      <c r="I43" s="3"/>
    </row>
    <row r="44" spans="1:9" ht="17.25" thickBot="1" x14ac:dyDescent="0.35">
      <c r="A44" s="3"/>
      <c r="B44" s="3"/>
      <c r="C44" s="3"/>
      <c r="D44" s="3"/>
      <c r="E44" s="19"/>
      <c r="F44" s="3"/>
      <c r="G44" s="58" t="s">
        <v>41</v>
      </c>
      <c r="H44" s="59">
        <f>+ROUND(SUM(H16,H26,H33,H42),0)</f>
        <v>107472</v>
      </c>
      <c r="I44" s="3"/>
    </row>
    <row r="45" spans="1:9" ht="16.5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9" ht="16.5" x14ac:dyDescent="0.3">
      <c r="A46" s="3"/>
      <c r="B46" s="60"/>
      <c r="C46" s="14"/>
      <c r="D46" s="14"/>
      <c r="E46" s="60"/>
      <c r="F46" s="14"/>
      <c r="G46" s="14"/>
      <c r="H46" s="61"/>
      <c r="I46" s="3"/>
    </row>
    <row r="47" spans="1:9" ht="16.5" x14ac:dyDescent="0.3">
      <c r="A47" s="3"/>
      <c r="B47" s="60"/>
      <c r="C47" s="14"/>
      <c r="D47" s="14"/>
      <c r="E47" s="60"/>
      <c r="F47" s="14"/>
      <c r="G47" s="14"/>
      <c r="H47" s="61"/>
      <c r="I47" s="3"/>
    </row>
    <row r="48" spans="1:9" ht="16.5" x14ac:dyDescent="0.3">
      <c r="A48" s="3"/>
      <c r="B48" s="60"/>
      <c r="C48" s="14"/>
      <c r="D48" s="14"/>
      <c r="E48" s="60"/>
      <c r="F48" s="14"/>
      <c r="G48" s="14"/>
      <c r="H48" s="61"/>
      <c r="I48" s="3"/>
    </row>
    <row r="49" spans="1:9" ht="16.5" x14ac:dyDescent="0.3">
      <c r="A49" s="3"/>
      <c r="B49" s="16"/>
      <c r="C49" s="16"/>
      <c r="D49" s="16"/>
      <c r="E49" s="3"/>
      <c r="F49" s="16"/>
      <c r="G49" s="16"/>
      <c r="H49" s="16"/>
      <c r="I49" s="16"/>
    </row>
    <row r="50" spans="1:9" ht="16.5" x14ac:dyDescent="0.3">
      <c r="A50" s="3"/>
      <c r="B50" s="16"/>
      <c r="C50" s="145" t="s">
        <v>42</v>
      </c>
      <c r="D50" s="145"/>
      <c r="E50" s="145"/>
      <c r="F50" s="62"/>
      <c r="G50" s="19"/>
      <c r="H50" s="16"/>
      <c r="I50" s="16"/>
    </row>
    <row r="51" spans="1:9" ht="16.5" x14ac:dyDescent="0.3">
      <c r="A51" s="3"/>
      <c r="B51" s="16"/>
      <c r="C51" s="146" t="s">
        <v>43</v>
      </c>
      <c r="D51" s="146"/>
      <c r="E51" s="146"/>
      <c r="F51" s="62"/>
      <c r="G51" s="63"/>
      <c r="H51" s="63"/>
      <c r="I51" s="63"/>
    </row>
    <row r="52" spans="1:9" ht="16.5" x14ac:dyDescent="0.3">
      <c r="A52" s="3"/>
      <c r="B52" s="16"/>
      <c r="C52" s="64"/>
      <c r="D52" s="64"/>
      <c r="E52" s="3"/>
      <c r="F52" s="62"/>
      <c r="G52" s="16"/>
      <c r="H52" s="16"/>
      <c r="I52" s="16"/>
    </row>
    <row r="53" spans="1:9" x14ac:dyDescent="0.25">
      <c r="F53" s="8"/>
    </row>
  </sheetData>
  <mergeCells count="33">
    <mergeCell ref="B12:D12"/>
    <mergeCell ref="E12:F12"/>
    <mergeCell ref="B2:B4"/>
    <mergeCell ref="C2:G4"/>
    <mergeCell ref="H2:H3"/>
    <mergeCell ref="B5:G5"/>
    <mergeCell ref="C8:F9"/>
    <mergeCell ref="B23:D23"/>
    <mergeCell ref="B13:D13"/>
    <mergeCell ref="E13:F13"/>
    <mergeCell ref="B14:D14"/>
    <mergeCell ref="E14:F14"/>
    <mergeCell ref="B15:D15"/>
    <mergeCell ref="E15:F15"/>
    <mergeCell ref="F16:G16"/>
    <mergeCell ref="B19:D19"/>
    <mergeCell ref="B20:D20"/>
    <mergeCell ref="B21:D21"/>
    <mergeCell ref="B22:D22"/>
    <mergeCell ref="F42:G42"/>
    <mergeCell ref="B24:D24"/>
    <mergeCell ref="B25:D25"/>
    <mergeCell ref="F26:G26"/>
    <mergeCell ref="B30:D30"/>
    <mergeCell ref="B31:D31"/>
    <mergeCell ref="F33:G33"/>
    <mergeCell ref="C50:E50"/>
    <mergeCell ref="C51:E51"/>
    <mergeCell ref="B37:C37"/>
    <mergeCell ref="B38:C38"/>
    <mergeCell ref="B39:C39"/>
    <mergeCell ref="B40:C40"/>
    <mergeCell ref="B41:C41"/>
  </mergeCells>
  <printOptions horizontalCentered="1"/>
  <pageMargins left="0.39370078740157483" right="0.39370078740157483" top="0.39370078740157483" bottom="0.39370078740157483" header="0" footer="0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view="pageBreakPreview" zoomScale="85" zoomScaleNormal="100" zoomScaleSheetLayoutView="85" workbookViewId="0">
      <selection activeCell="E35" sqref="E35"/>
    </sheetView>
  </sheetViews>
  <sheetFormatPr baseColWidth="10" defaultRowHeight="15" x14ac:dyDescent="0.25"/>
  <cols>
    <col min="1" max="1" width="2.7109375" customWidth="1"/>
    <col min="2" max="2" width="18.7109375" customWidth="1"/>
    <col min="3" max="3" width="23.28515625" customWidth="1"/>
    <col min="4" max="4" width="15.42578125" customWidth="1"/>
    <col min="5" max="5" width="13.140625" customWidth="1"/>
    <col min="6" max="6" width="12.28515625" customWidth="1"/>
    <col min="7" max="7" width="13.42578125" customWidth="1"/>
    <col min="8" max="8" width="26.28515625" customWidth="1"/>
    <col min="9" max="9" width="3.140625" customWidth="1"/>
  </cols>
  <sheetData>
    <row r="1" spans="1:9" ht="11.25" customHeight="1" x14ac:dyDescent="0.3">
      <c r="A1" s="3"/>
      <c r="B1" s="3"/>
      <c r="C1" s="3"/>
      <c r="D1" s="3"/>
      <c r="E1" s="3"/>
      <c r="F1" s="3"/>
      <c r="G1" s="3"/>
      <c r="H1" s="3"/>
      <c r="I1" s="3"/>
    </row>
    <row r="2" spans="1:9" ht="30" customHeight="1" x14ac:dyDescent="0.3">
      <c r="A2" s="3"/>
      <c r="B2" s="171"/>
      <c r="C2" s="173" t="s">
        <v>18</v>
      </c>
      <c r="D2" s="174"/>
      <c r="E2" s="174"/>
      <c r="F2" s="174"/>
      <c r="G2" s="174"/>
      <c r="H2" s="176" t="s">
        <v>19</v>
      </c>
      <c r="I2" s="3"/>
    </row>
    <row r="3" spans="1:9" ht="30" customHeight="1" x14ac:dyDescent="0.3">
      <c r="A3" s="3"/>
      <c r="B3" s="172"/>
      <c r="C3" s="174"/>
      <c r="D3" s="174"/>
      <c r="E3" s="174"/>
      <c r="F3" s="174"/>
      <c r="G3" s="174"/>
      <c r="H3" s="177"/>
      <c r="I3" s="3"/>
    </row>
    <row r="4" spans="1:9" ht="30" customHeight="1" x14ac:dyDescent="0.3">
      <c r="A4" s="3"/>
      <c r="B4" s="172"/>
      <c r="C4" s="175"/>
      <c r="D4" s="175"/>
      <c r="E4" s="175"/>
      <c r="F4" s="175"/>
      <c r="G4" s="175"/>
      <c r="H4" s="15" t="s">
        <v>20</v>
      </c>
      <c r="I4" s="3"/>
    </row>
    <row r="5" spans="1:9" ht="16.5" x14ac:dyDescent="0.3">
      <c r="A5" s="3"/>
      <c r="B5" s="178" t="s">
        <v>21</v>
      </c>
      <c r="C5" s="179"/>
      <c r="D5" s="179"/>
      <c r="E5" s="179"/>
      <c r="F5" s="179"/>
      <c r="G5" s="180"/>
      <c r="H5" s="15" t="s">
        <v>22</v>
      </c>
      <c r="I5" s="3"/>
    </row>
    <row r="6" spans="1:9" ht="9" customHeigh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11.25" customHeigh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22.5" customHeight="1" x14ac:dyDescent="0.3">
      <c r="A8" s="3"/>
      <c r="B8" s="16" t="s">
        <v>23</v>
      </c>
      <c r="C8" s="181" t="str">
        <f>+PTO!B20</f>
        <v>3.03.02 CONSTRUCCION DE FILTROS A CUALQUIER PROFUNDIDAD, CON MATERIAL FILTRANTE SEGUN NORMA INVIAS, SIN EXCAVACION, INCLUYE GEOTEXTIL NT 2000</v>
      </c>
      <c r="D8" s="181"/>
      <c r="E8" s="181"/>
      <c r="F8" s="181"/>
      <c r="G8" s="17" t="s">
        <v>24</v>
      </c>
      <c r="H8" s="18" t="s">
        <v>0</v>
      </c>
      <c r="I8" s="3"/>
    </row>
    <row r="9" spans="1:9" ht="24" customHeight="1" x14ac:dyDescent="0.3">
      <c r="A9" s="3"/>
      <c r="B9" s="3"/>
      <c r="C9" s="181"/>
      <c r="D9" s="181"/>
      <c r="E9" s="181"/>
      <c r="F9" s="181"/>
      <c r="G9" s="3"/>
      <c r="H9" s="3"/>
      <c r="I9" s="3"/>
    </row>
    <row r="10" spans="1:9" ht="14.25" customHeigh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17.25" thickBot="1" x14ac:dyDescent="0.35">
      <c r="A11" s="3"/>
      <c r="B11" s="19" t="s">
        <v>25</v>
      </c>
      <c r="C11" s="3"/>
      <c r="D11" s="3"/>
      <c r="E11" s="3"/>
      <c r="F11" s="3"/>
      <c r="G11" s="3"/>
      <c r="H11" s="3"/>
      <c r="I11" s="3"/>
    </row>
    <row r="12" spans="1:9" ht="17.25" thickBot="1" x14ac:dyDescent="0.3">
      <c r="A12" s="9"/>
      <c r="B12" s="156" t="s">
        <v>26</v>
      </c>
      <c r="C12" s="157"/>
      <c r="D12" s="158"/>
      <c r="E12" s="156" t="s">
        <v>27</v>
      </c>
      <c r="F12" s="158"/>
      <c r="G12" s="20" t="s">
        <v>28</v>
      </c>
      <c r="H12" s="20" t="s">
        <v>29</v>
      </c>
      <c r="I12" s="9"/>
    </row>
    <row r="13" spans="1:9" ht="16.5" x14ac:dyDescent="0.25">
      <c r="A13" s="9"/>
      <c r="B13" s="161" t="str">
        <f>+'[1]311.1'!B41:D41</f>
        <v>HERRAMIENTA MENOR (%)</v>
      </c>
      <c r="C13" s="162"/>
      <c r="D13" s="163"/>
      <c r="E13" s="164"/>
      <c r="F13" s="165"/>
      <c r="G13" s="21">
        <v>0.1</v>
      </c>
      <c r="H13" s="22">
        <f>+H42*G13</f>
        <v>2487.0732160000002</v>
      </c>
      <c r="I13" s="9"/>
    </row>
    <row r="14" spans="1:9" ht="16.5" x14ac:dyDescent="0.25">
      <c r="A14" s="9"/>
      <c r="B14" s="161"/>
      <c r="C14" s="162"/>
      <c r="D14" s="163"/>
      <c r="E14" s="164"/>
      <c r="F14" s="165"/>
      <c r="G14" s="21"/>
      <c r="H14" s="22"/>
      <c r="I14" s="9"/>
    </row>
    <row r="15" spans="1:9" ht="17.25" thickBot="1" x14ac:dyDescent="0.35">
      <c r="A15" s="3"/>
      <c r="B15" s="166"/>
      <c r="C15" s="167"/>
      <c r="D15" s="168"/>
      <c r="E15" s="169"/>
      <c r="F15" s="170"/>
      <c r="G15" s="23"/>
      <c r="H15" s="22"/>
      <c r="I15" s="3"/>
    </row>
    <row r="16" spans="1:9" ht="17.25" thickBot="1" x14ac:dyDescent="0.35">
      <c r="A16" s="3"/>
      <c r="B16" s="3"/>
      <c r="C16" s="3"/>
      <c r="D16" s="3"/>
      <c r="E16" s="3"/>
      <c r="F16" s="143" t="s">
        <v>30</v>
      </c>
      <c r="G16" s="151"/>
      <c r="H16" s="24">
        <f>+SUM(H13:H15)</f>
        <v>2487.0732160000002</v>
      </c>
      <c r="I16" s="3"/>
    </row>
    <row r="17" spans="1:14" ht="10.5" customHeigh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14" ht="17.25" thickBot="1" x14ac:dyDescent="0.35">
      <c r="A18" s="3"/>
      <c r="B18" s="25" t="s">
        <v>31</v>
      </c>
      <c r="C18" s="3"/>
      <c r="D18" s="3"/>
      <c r="E18" s="19"/>
      <c r="F18" s="19"/>
      <c r="G18" s="19"/>
      <c r="H18" s="19"/>
      <c r="I18" s="3"/>
    </row>
    <row r="19" spans="1:14" ht="17.25" thickBot="1" x14ac:dyDescent="0.35">
      <c r="A19" s="3"/>
      <c r="B19" s="156" t="s">
        <v>26</v>
      </c>
      <c r="C19" s="157"/>
      <c r="D19" s="158"/>
      <c r="E19" s="20" t="s">
        <v>24</v>
      </c>
      <c r="F19" s="26" t="s">
        <v>32</v>
      </c>
      <c r="G19" s="20" t="s">
        <v>28</v>
      </c>
      <c r="H19" s="27" t="s">
        <v>29</v>
      </c>
      <c r="I19" s="3"/>
    </row>
    <row r="20" spans="1:14" ht="16.5" x14ac:dyDescent="0.25">
      <c r="A20" s="9"/>
      <c r="B20" s="159" t="s">
        <v>46</v>
      </c>
      <c r="C20" s="160"/>
      <c r="D20" s="160"/>
      <c r="E20" s="65" t="s">
        <v>0</v>
      </c>
      <c r="F20" s="29">
        <v>586929.15</v>
      </c>
      <c r="G20" s="30">
        <f>0.2*0.1</f>
        <v>2.0000000000000004E-2</v>
      </c>
      <c r="H20" s="31">
        <f t="shared" ref="H20:H25" si="0">+IF(B20="","",ROUND(F20*G20,0))</f>
        <v>11739</v>
      </c>
      <c r="I20" s="9"/>
    </row>
    <row r="21" spans="1:14" ht="16.5" x14ac:dyDescent="0.25">
      <c r="A21" s="9"/>
      <c r="B21" s="147" t="s">
        <v>47</v>
      </c>
      <c r="C21" s="148"/>
      <c r="D21" s="149"/>
      <c r="E21" s="28" t="s">
        <v>0</v>
      </c>
      <c r="F21" s="29">
        <v>426702.51</v>
      </c>
      <c r="G21" s="30">
        <v>0.05</v>
      </c>
      <c r="H21" s="31">
        <f t="shared" si="0"/>
        <v>21335</v>
      </c>
      <c r="I21" s="9"/>
    </row>
    <row r="22" spans="1:14" ht="16.5" x14ac:dyDescent="0.25">
      <c r="A22" s="9"/>
      <c r="B22" s="147"/>
      <c r="C22" s="148"/>
      <c r="D22" s="149"/>
      <c r="E22" s="28"/>
      <c r="F22" s="29"/>
      <c r="G22" s="30"/>
      <c r="H22" s="31" t="str">
        <f>+IF(B22="","",ROUND(F22*G22,0))</f>
        <v/>
      </c>
      <c r="I22" s="9"/>
    </row>
    <row r="23" spans="1:14" ht="16.5" x14ac:dyDescent="0.25">
      <c r="A23" s="9"/>
      <c r="B23" s="147"/>
      <c r="C23" s="148"/>
      <c r="D23" s="149"/>
      <c r="E23" s="28"/>
      <c r="F23" s="29"/>
      <c r="G23" s="30"/>
      <c r="H23" s="31" t="str">
        <f>+IF(B23="","",ROUND(F23*G23,0))</f>
        <v/>
      </c>
      <c r="I23" s="9"/>
    </row>
    <row r="24" spans="1:14" ht="16.5" x14ac:dyDescent="0.25">
      <c r="A24" s="9"/>
      <c r="B24" s="147"/>
      <c r="C24" s="148"/>
      <c r="D24" s="149"/>
      <c r="E24" s="28"/>
      <c r="F24" s="29"/>
      <c r="G24" s="30"/>
      <c r="H24" s="31" t="str">
        <f>+IF(B24="","",ROUND(F24*G24,0))</f>
        <v/>
      </c>
      <c r="I24" s="9"/>
    </row>
    <row r="25" spans="1:14" ht="17.25" thickBot="1" x14ac:dyDescent="0.35">
      <c r="A25" s="3"/>
      <c r="B25" s="153"/>
      <c r="C25" s="154"/>
      <c r="D25" s="155"/>
      <c r="E25" s="32"/>
      <c r="F25" s="33"/>
      <c r="G25" s="33"/>
      <c r="H25" s="34" t="str">
        <f t="shared" si="0"/>
        <v/>
      </c>
      <c r="I25" s="3"/>
    </row>
    <row r="26" spans="1:14" ht="17.25" thickBot="1" x14ac:dyDescent="0.35">
      <c r="A26" s="3"/>
      <c r="B26" s="16"/>
      <c r="C26" s="16"/>
      <c r="D26" s="16"/>
      <c r="E26" s="16"/>
      <c r="F26" s="150" t="s">
        <v>30</v>
      </c>
      <c r="G26" s="151"/>
      <c r="H26" s="24">
        <f>SUM(H20:H25)</f>
        <v>33074</v>
      </c>
      <c r="I26" s="3"/>
    </row>
    <row r="27" spans="1:14" ht="12.75" customHeight="1" x14ac:dyDescent="0.3">
      <c r="A27" s="3"/>
      <c r="B27" s="16"/>
      <c r="C27" s="16"/>
      <c r="D27" s="16"/>
      <c r="E27" s="16"/>
      <c r="F27" s="35"/>
      <c r="G27" s="36"/>
      <c r="H27" s="10"/>
      <c r="I27" s="3"/>
    </row>
    <row r="28" spans="1:14" ht="17.25" thickBot="1" x14ac:dyDescent="0.35">
      <c r="A28" s="3"/>
      <c r="B28" s="25" t="s">
        <v>33</v>
      </c>
      <c r="C28" s="3"/>
      <c r="D28" s="3"/>
      <c r="E28" s="19"/>
      <c r="F28" s="19"/>
      <c r="G28" s="19"/>
      <c r="H28" s="19"/>
      <c r="I28" s="3"/>
    </row>
    <row r="29" spans="1:14" ht="17.25" thickBot="1" x14ac:dyDescent="0.35">
      <c r="A29" s="3"/>
      <c r="B29" s="37" t="s">
        <v>26</v>
      </c>
      <c r="C29" s="38"/>
      <c r="D29" s="38"/>
      <c r="E29" s="39" t="s">
        <v>24</v>
      </c>
      <c r="F29" s="40" t="s">
        <v>32</v>
      </c>
      <c r="G29" s="39" t="s">
        <v>28</v>
      </c>
      <c r="H29" s="41" t="s">
        <v>29</v>
      </c>
      <c r="I29" s="3"/>
      <c r="M29">
        <v>6.6699999999999995E-2</v>
      </c>
      <c r="N29">
        <v>5</v>
      </c>
    </row>
    <row r="30" spans="1:14" ht="16.5" x14ac:dyDescent="0.25">
      <c r="A30" s="9"/>
      <c r="B30" s="147"/>
      <c r="C30" s="148"/>
      <c r="D30" s="149"/>
      <c r="E30" s="28"/>
      <c r="F30" s="42"/>
      <c r="G30" s="43"/>
      <c r="H30" s="44" t="str">
        <f>+IF(B30="","",ROUND(F30*G30,0))</f>
        <v/>
      </c>
      <c r="I30" s="9"/>
      <c r="M30" t="e">
        <f>+#REF!*M29/N29</f>
        <v>#REF!</v>
      </c>
    </row>
    <row r="31" spans="1:14" ht="16.5" x14ac:dyDescent="0.25">
      <c r="A31" s="9"/>
      <c r="B31" s="147"/>
      <c r="C31" s="148"/>
      <c r="D31" s="149"/>
      <c r="E31" s="28"/>
      <c r="F31" s="29"/>
      <c r="G31" s="30"/>
      <c r="H31" s="31" t="str">
        <f>+IF(B31="","",ROUND(F31*G31,0))</f>
        <v/>
      </c>
      <c r="I31" s="9"/>
    </row>
    <row r="32" spans="1:14" ht="17.25" thickBot="1" x14ac:dyDescent="0.35">
      <c r="A32" s="3"/>
      <c r="B32" s="45"/>
      <c r="C32" s="46"/>
      <c r="D32" s="47"/>
      <c r="E32" s="47"/>
      <c r="F32" s="48"/>
      <c r="G32" s="48"/>
      <c r="H32" s="49" t="str">
        <f>+IF(B32="","",ROUND(F32*G32,0))</f>
        <v/>
      </c>
      <c r="I32" s="3"/>
    </row>
    <row r="33" spans="1:9" ht="17.25" thickBot="1" x14ac:dyDescent="0.35">
      <c r="A33" s="3"/>
      <c r="B33" s="16"/>
      <c r="C33" s="16"/>
      <c r="D33" s="16"/>
      <c r="E33" s="16"/>
      <c r="F33" s="150" t="s">
        <v>30</v>
      </c>
      <c r="G33" s="151"/>
      <c r="H33" s="24">
        <f>SUM(H30:H32)</f>
        <v>0</v>
      </c>
      <c r="I33" s="3"/>
    </row>
    <row r="34" spans="1:9" ht="11.25" customHeight="1" x14ac:dyDescent="0.3">
      <c r="A34" s="3"/>
      <c r="B34" s="16"/>
      <c r="C34" s="16"/>
      <c r="D34" s="16"/>
      <c r="E34" s="16"/>
      <c r="F34" s="35"/>
      <c r="G34" s="36"/>
      <c r="H34" s="10"/>
      <c r="I34" s="3"/>
    </row>
    <row r="35" spans="1:9" ht="11.25" customHeight="1" x14ac:dyDescent="0.3">
      <c r="A35" s="3"/>
      <c r="B35" s="3"/>
      <c r="C35" s="3"/>
      <c r="D35" s="3"/>
      <c r="E35" s="3"/>
      <c r="F35" s="3"/>
      <c r="G35" s="11"/>
      <c r="H35" s="3"/>
      <c r="I35" s="3"/>
    </row>
    <row r="36" spans="1:9" ht="16.5" x14ac:dyDescent="0.3">
      <c r="A36" s="3"/>
      <c r="B36" s="25" t="s">
        <v>34</v>
      </c>
      <c r="C36" s="3"/>
      <c r="D36" s="3"/>
      <c r="E36" s="3"/>
      <c r="F36" s="3"/>
      <c r="G36" s="3"/>
      <c r="H36" s="3"/>
      <c r="I36" s="3"/>
    </row>
    <row r="37" spans="1:9" ht="16.5" x14ac:dyDescent="0.25">
      <c r="A37" s="12"/>
      <c r="B37" s="152" t="s">
        <v>35</v>
      </c>
      <c r="C37" s="152"/>
      <c r="D37" s="50" t="s">
        <v>36</v>
      </c>
      <c r="E37" s="50" t="s">
        <v>37</v>
      </c>
      <c r="F37" s="50" t="s">
        <v>38</v>
      </c>
      <c r="G37" s="50" t="s">
        <v>39</v>
      </c>
      <c r="H37" s="50" t="s">
        <v>40</v>
      </c>
      <c r="I37" s="12"/>
    </row>
    <row r="38" spans="1:9" ht="16.5" x14ac:dyDescent="0.3">
      <c r="A38" s="11"/>
      <c r="B38" s="142" t="str">
        <f>+'[1]311.1'!B70</f>
        <v>Obrero (2)</v>
      </c>
      <c r="C38" s="142"/>
      <c r="D38" s="51">
        <f>9037.33*8</f>
        <v>72298.64</v>
      </c>
      <c r="E38" s="51">
        <v>1.72</v>
      </c>
      <c r="F38" s="52">
        <f>+D38*E38</f>
        <v>124353.6608</v>
      </c>
      <c r="G38" s="54">
        <v>5</v>
      </c>
      <c r="H38" s="53">
        <f>+F38/G38</f>
        <v>24870.73216</v>
      </c>
      <c r="I38" s="11"/>
    </row>
    <row r="39" spans="1:9" ht="16.5" x14ac:dyDescent="0.3">
      <c r="A39" s="11"/>
      <c r="B39" s="142"/>
      <c r="C39" s="142"/>
      <c r="D39" s="55"/>
      <c r="E39" s="54"/>
      <c r="F39" s="56"/>
      <c r="G39" s="54"/>
      <c r="H39" s="55" t="str">
        <f>IF(B39="","",ROUND(F39/G39,0))</f>
        <v/>
      </c>
      <c r="I39" s="11"/>
    </row>
    <row r="40" spans="1:9" ht="16.5" x14ac:dyDescent="0.3">
      <c r="A40" s="11"/>
      <c r="B40" s="142"/>
      <c r="C40" s="142"/>
      <c r="D40" s="55"/>
      <c r="E40" s="54"/>
      <c r="F40" s="56">
        <f>+D40*E40</f>
        <v>0</v>
      </c>
      <c r="G40" s="54"/>
      <c r="H40" s="55" t="str">
        <f>IF(B40="","",ROUND(F40/G40,0))</f>
        <v/>
      </c>
      <c r="I40" s="11"/>
    </row>
    <row r="41" spans="1:9" ht="16.5" x14ac:dyDescent="0.3">
      <c r="A41" s="11"/>
      <c r="B41" s="142"/>
      <c r="C41" s="142"/>
      <c r="D41" s="55"/>
      <c r="E41" s="54"/>
      <c r="F41" s="56">
        <f>+D41*E41</f>
        <v>0</v>
      </c>
      <c r="G41" s="54"/>
      <c r="H41" s="55" t="str">
        <f>IF(B41="","",ROUND(F41/G41,0))</f>
        <v/>
      </c>
      <c r="I41" s="11"/>
    </row>
    <row r="42" spans="1:9" ht="17.25" thickBot="1" x14ac:dyDescent="0.35">
      <c r="A42" s="3"/>
      <c r="B42" s="3"/>
      <c r="C42" s="3"/>
      <c r="D42" s="13"/>
      <c r="E42" s="13"/>
      <c r="F42" s="143" t="s">
        <v>30</v>
      </c>
      <c r="G42" s="144"/>
      <c r="H42" s="57">
        <f>SUM(H38:H41)</f>
        <v>24870.73216</v>
      </c>
      <c r="I42" s="3"/>
    </row>
    <row r="43" spans="1:9" ht="12.75" customHeight="1" thickBot="1" x14ac:dyDescent="0.35">
      <c r="A43" s="3"/>
      <c r="B43" s="3"/>
      <c r="C43" s="3"/>
      <c r="D43" s="3"/>
      <c r="E43" s="3"/>
      <c r="F43" s="3"/>
      <c r="G43" s="3"/>
      <c r="H43" s="3"/>
      <c r="I43" s="3"/>
    </row>
    <row r="44" spans="1:9" ht="17.25" thickBot="1" x14ac:dyDescent="0.35">
      <c r="A44" s="3"/>
      <c r="B44" s="3"/>
      <c r="C44" s="3"/>
      <c r="D44" s="3"/>
      <c r="E44" s="19"/>
      <c r="F44" s="3"/>
      <c r="G44" s="58" t="s">
        <v>41</v>
      </c>
      <c r="H44" s="59">
        <f>+ROUND(SUM(H16,H26,H33,H42),0)</f>
        <v>60432</v>
      </c>
      <c r="I44" s="3"/>
    </row>
    <row r="45" spans="1:9" ht="16.5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9" ht="16.5" x14ac:dyDescent="0.3">
      <c r="A46" s="3"/>
      <c r="B46" s="60"/>
      <c r="C46" s="14"/>
      <c r="D46" s="14"/>
      <c r="E46" s="60"/>
      <c r="F46" s="14"/>
      <c r="G46" s="14"/>
      <c r="H46" s="61"/>
      <c r="I46" s="3"/>
    </row>
    <row r="47" spans="1:9" ht="16.5" x14ac:dyDescent="0.3">
      <c r="A47" s="3"/>
      <c r="B47" s="60"/>
      <c r="C47" s="14"/>
      <c r="D47" s="14"/>
      <c r="E47" s="60"/>
      <c r="F47" s="14"/>
      <c r="G47" s="14"/>
      <c r="H47" s="61"/>
      <c r="I47" s="3"/>
    </row>
    <row r="48" spans="1:9" ht="16.5" x14ac:dyDescent="0.3">
      <c r="A48" s="3"/>
      <c r="B48" s="60"/>
      <c r="C48" s="14"/>
      <c r="D48" s="14"/>
      <c r="E48" s="60"/>
      <c r="F48" s="14"/>
      <c r="G48" s="14"/>
      <c r="H48" s="61"/>
      <c r="I48" s="3"/>
    </row>
    <row r="49" spans="1:9" ht="16.5" x14ac:dyDescent="0.3">
      <c r="A49" s="3"/>
      <c r="B49" s="16"/>
      <c r="C49" s="16"/>
      <c r="D49" s="16"/>
      <c r="E49" s="3"/>
      <c r="F49" s="16"/>
      <c r="G49" s="16"/>
      <c r="H49" s="16"/>
      <c r="I49" s="16"/>
    </row>
    <row r="50" spans="1:9" ht="16.5" x14ac:dyDescent="0.3">
      <c r="A50" s="3"/>
      <c r="B50" s="16"/>
      <c r="C50" s="145" t="s">
        <v>42</v>
      </c>
      <c r="D50" s="145"/>
      <c r="E50" s="145"/>
      <c r="F50" s="62"/>
      <c r="G50" s="19"/>
      <c r="H50" s="16"/>
      <c r="I50" s="16"/>
    </row>
    <row r="51" spans="1:9" ht="16.5" x14ac:dyDescent="0.3">
      <c r="A51" s="3"/>
      <c r="B51" s="16"/>
      <c r="C51" s="146" t="s">
        <v>43</v>
      </c>
      <c r="D51" s="146"/>
      <c r="E51" s="146"/>
      <c r="F51" s="62"/>
      <c r="G51" s="63"/>
      <c r="H51" s="63"/>
      <c r="I51" s="63"/>
    </row>
    <row r="52" spans="1:9" ht="16.5" x14ac:dyDescent="0.3">
      <c r="A52" s="3"/>
      <c r="B52" s="16"/>
      <c r="C52" s="64"/>
      <c r="D52" s="64"/>
      <c r="E52" s="3"/>
      <c r="F52" s="62"/>
      <c r="G52" s="16"/>
      <c r="H52" s="16"/>
      <c r="I52" s="16"/>
    </row>
    <row r="53" spans="1:9" x14ac:dyDescent="0.25">
      <c r="F53" s="8"/>
    </row>
  </sheetData>
  <mergeCells count="33">
    <mergeCell ref="B12:D12"/>
    <mergeCell ref="E12:F12"/>
    <mergeCell ref="B2:B4"/>
    <mergeCell ref="C2:G4"/>
    <mergeCell ref="H2:H3"/>
    <mergeCell ref="B5:G5"/>
    <mergeCell ref="C8:F9"/>
    <mergeCell ref="B23:D23"/>
    <mergeCell ref="B13:D13"/>
    <mergeCell ref="E13:F13"/>
    <mergeCell ref="B14:D14"/>
    <mergeCell ref="E14:F14"/>
    <mergeCell ref="B15:D15"/>
    <mergeCell ref="E15:F15"/>
    <mergeCell ref="F16:G16"/>
    <mergeCell ref="B19:D19"/>
    <mergeCell ref="B20:D20"/>
    <mergeCell ref="B21:D21"/>
    <mergeCell ref="B22:D22"/>
    <mergeCell ref="F42:G42"/>
    <mergeCell ref="B24:D24"/>
    <mergeCell ref="B25:D25"/>
    <mergeCell ref="F26:G26"/>
    <mergeCell ref="B30:D30"/>
    <mergeCell ref="B31:D31"/>
    <mergeCell ref="F33:G33"/>
    <mergeCell ref="C50:E50"/>
    <mergeCell ref="C51:E51"/>
    <mergeCell ref="B37:C37"/>
    <mergeCell ref="B38:C38"/>
    <mergeCell ref="B39:C39"/>
    <mergeCell ref="B40:C40"/>
    <mergeCell ref="B41:C41"/>
  </mergeCells>
  <printOptions horizontalCentered="1"/>
  <pageMargins left="0.39370078740157483" right="0.39370078740157483" top="0.39370078740157483" bottom="0.39370078740157483" header="0" footer="0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PTO</vt:lpstr>
      <vt:lpstr>CRONOGRAMA</vt:lpstr>
      <vt:lpstr>APU 01</vt:lpstr>
      <vt:lpstr>APU 02</vt:lpstr>
      <vt:lpstr>APU 03</vt:lpstr>
      <vt:lpstr>'APU 01'!Área_de_impresión</vt:lpstr>
      <vt:lpstr>'APU 02'!Área_de_impresión</vt:lpstr>
      <vt:lpstr>'APU 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Juan Diego</cp:lastModifiedBy>
  <cp:lastPrinted>2022-08-23T23:29:16Z</cp:lastPrinted>
  <dcterms:created xsi:type="dcterms:W3CDTF">2018-03-06T21:11:08Z</dcterms:created>
  <dcterms:modified xsi:type="dcterms:W3CDTF">2022-11-17T17:01:42Z</dcterms:modified>
</cp:coreProperties>
</file>