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UAN\Opcion Grado - Gallina Ponedora\ANEXOS TESIS\"/>
    </mc:Choice>
  </mc:AlternateContent>
  <bookViews>
    <workbookView xWindow="0" yWindow="0" windowWidth="20490" windowHeight="7650"/>
  </bookViews>
  <sheets>
    <sheet name="INVERSION INICIAL" sheetId="1" r:id="rId1"/>
    <sheet name="PRODUCCION" sheetId="2" r:id="rId2"/>
    <sheet name="PRODUCCION (2)" sheetId="3" r:id="rId3"/>
    <sheet name="ALIMENTACION" sheetId="4" r:id="rId4"/>
    <sheet name="VACUNAS" sheetId="5" r:id="rId5"/>
    <sheet name="MEMORIA COSTOS" sheetId="6" r:id="rId6"/>
    <sheet name="INGRESOS" sheetId="7" r:id="rId7"/>
    <sheet name="PROYECCION COSTOS" sheetId="8" r:id="rId8"/>
    <sheet name="COSTOS TOTALES" sheetId="9" r:id="rId9"/>
    <sheet name="ESTADO RESULTADOS" sheetId="10" r:id="rId10"/>
    <sheet name="FLUJO EFECTIVO" sheetId="11" r:id="rId11"/>
    <sheet name="PUNTO EQUILIBRIO" sheetId="12" r:id="rId12"/>
    <sheet name="VAN, TIR BC" sheetId="13" r:id="rId13"/>
    <sheet name="CONTROL DE GRAFICOS" sheetId="14" r:id="rId14"/>
  </sheets>
  <calcPr calcId="162913"/>
  <extLst>
    <ext uri="GoogleSheetsCustomDataVersion1">
      <go:sheetsCustomData xmlns:go="http://customooxmlschemas.google.com/" r:id="rId18" roundtripDataSignature="AMtx7mjRH/uS47s5mAL615AnBm3BMSjtVg=="/>
    </ext>
  </extLst>
</workbook>
</file>

<file path=xl/calcChain.xml><?xml version="1.0" encoding="utf-8"?>
<calcChain xmlns="http://schemas.openxmlformats.org/spreadsheetml/2006/main">
  <c r="F13" i="13" l="1"/>
  <c r="F12" i="13"/>
  <c r="F11" i="13"/>
  <c r="F10" i="13"/>
  <c r="F9" i="13"/>
  <c r="F8" i="13"/>
  <c r="N22" i="12"/>
  <c r="K20" i="12"/>
  <c r="C10" i="11"/>
  <c r="C7" i="11"/>
  <c r="C8" i="13" s="1"/>
  <c r="G25" i="10"/>
  <c r="F25" i="10"/>
  <c r="B25" i="10"/>
  <c r="G24" i="10"/>
  <c r="F24" i="10"/>
  <c r="B24" i="10"/>
  <c r="G23" i="10"/>
  <c r="F23" i="10"/>
  <c r="B23" i="10"/>
  <c r="G22" i="10"/>
  <c r="F22" i="10"/>
  <c r="B22" i="10"/>
  <c r="G21" i="10"/>
  <c r="F21" i="10"/>
  <c r="B21" i="10"/>
  <c r="G20" i="10"/>
  <c r="F20" i="10"/>
  <c r="B20" i="10"/>
  <c r="B19" i="10"/>
  <c r="B18" i="10"/>
  <c r="F20" i="9"/>
  <c r="B16" i="9"/>
  <c r="B13" i="9"/>
  <c r="B7" i="9"/>
  <c r="H19" i="8"/>
  <c r="G20" i="9" s="1"/>
  <c r="B19" i="8"/>
  <c r="B20" i="9" s="1"/>
  <c r="B17" i="8"/>
  <c r="B16" i="8"/>
  <c r="B6" i="9" s="1"/>
  <c r="B15" i="8"/>
  <c r="B5" i="9" s="1"/>
  <c r="B14" i="8"/>
  <c r="B4" i="9" s="1"/>
  <c r="B13" i="8"/>
  <c r="B19" i="9" s="1"/>
  <c r="B12" i="8"/>
  <c r="B18" i="9" s="1"/>
  <c r="B11" i="8"/>
  <c r="B17" i="9" s="1"/>
  <c r="B10" i="8"/>
  <c r="B9" i="8"/>
  <c r="B15" i="9" s="1"/>
  <c r="B8" i="8"/>
  <c r="B14" i="9" s="1"/>
  <c r="B6" i="8"/>
  <c r="B12" i="9" s="1"/>
  <c r="B1" i="8"/>
  <c r="B1" i="9" s="1"/>
  <c r="B1" i="10" s="1"/>
  <c r="B1" i="11" s="1"/>
  <c r="B1" i="12" s="1"/>
  <c r="B1" i="13" s="1"/>
  <c r="E10" i="7"/>
  <c r="F10" i="7" s="1"/>
  <c r="G10" i="7" s="1"/>
  <c r="H10" i="7" s="1"/>
  <c r="I10" i="7" s="1"/>
  <c r="J10" i="7" s="1"/>
  <c r="K10" i="7" s="1"/>
  <c r="L10" i="7" s="1"/>
  <c r="M10" i="7" s="1"/>
  <c r="N10" i="7" s="1"/>
  <c r="D10" i="7"/>
  <c r="E9" i="7"/>
  <c r="F9" i="7" s="1"/>
  <c r="G9" i="7" s="1"/>
  <c r="H9" i="7" s="1"/>
  <c r="I9" i="7" s="1"/>
  <c r="J9" i="7" s="1"/>
  <c r="K9" i="7" s="1"/>
  <c r="L9" i="7" s="1"/>
  <c r="M9" i="7" s="1"/>
  <c r="N9" i="7" s="1"/>
  <c r="D9" i="7"/>
  <c r="C9" i="7"/>
  <c r="F8" i="7"/>
  <c r="F14" i="7" s="1"/>
  <c r="E8" i="7"/>
  <c r="E14" i="7" s="1"/>
  <c r="D8" i="7"/>
  <c r="D14" i="7" s="1"/>
  <c r="C8" i="7"/>
  <c r="C14" i="7" s="1"/>
  <c r="D7" i="7"/>
  <c r="D13" i="7" s="1"/>
  <c r="C7" i="7"/>
  <c r="C13" i="7" s="1"/>
  <c r="B6" i="7"/>
  <c r="N5" i="7"/>
  <c r="M5" i="7"/>
  <c r="L5" i="7"/>
  <c r="K5" i="7"/>
  <c r="J5" i="7"/>
  <c r="I5" i="7"/>
  <c r="H5" i="7"/>
  <c r="G5" i="7"/>
  <c r="F5" i="7"/>
  <c r="E5" i="7"/>
  <c r="D5" i="7"/>
  <c r="C5" i="7"/>
  <c r="B5" i="7"/>
  <c r="F37" i="6"/>
  <c r="F36" i="6"/>
  <c r="F35" i="6"/>
  <c r="F34" i="6"/>
  <c r="F33" i="6"/>
  <c r="F32" i="6"/>
  <c r="F31" i="6"/>
  <c r="F30" i="6"/>
  <c r="F29" i="6"/>
  <c r="D23" i="6"/>
  <c r="C23" i="6"/>
  <c r="I22" i="6"/>
  <c r="J22" i="6" s="1"/>
  <c r="K22" i="6" s="1"/>
  <c r="L22" i="6" s="1"/>
  <c r="M22" i="6" s="1"/>
  <c r="N22" i="6" s="1"/>
  <c r="E22" i="6"/>
  <c r="F22" i="6" s="1"/>
  <c r="G22" i="6" s="1"/>
  <c r="H22" i="6" s="1"/>
  <c r="D22" i="6"/>
  <c r="F21" i="6"/>
  <c r="G21" i="6" s="1"/>
  <c r="H21" i="6" s="1"/>
  <c r="I21" i="6" s="1"/>
  <c r="J21" i="6" s="1"/>
  <c r="K21" i="6" s="1"/>
  <c r="L21" i="6" s="1"/>
  <c r="M21" i="6" s="1"/>
  <c r="N21" i="6" s="1"/>
  <c r="E21" i="6"/>
  <c r="D21" i="6"/>
  <c r="B21" i="6"/>
  <c r="B18" i="8" s="1"/>
  <c r="B8" i="9" s="1"/>
  <c r="D20" i="6"/>
  <c r="D19" i="6"/>
  <c r="D18" i="6"/>
  <c r="D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E12" i="6"/>
  <c r="F12" i="6" s="1"/>
  <c r="G12" i="6" s="1"/>
  <c r="H12" i="6" s="1"/>
  <c r="I12" i="6" s="1"/>
  <c r="J12" i="6" s="1"/>
  <c r="K12" i="6" s="1"/>
  <c r="L12" i="6" s="1"/>
  <c r="M12" i="6" s="1"/>
  <c r="D12" i="6"/>
  <c r="D10" i="6"/>
  <c r="I9" i="6"/>
  <c r="J9" i="6" s="1"/>
  <c r="K9" i="6" s="1"/>
  <c r="L9" i="6" s="1"/>
  <c r="M9" i="6" s="1"/>
  <c r="N9" i="6" s="1"/>
  <c r="E9" i="6"/>
  <c r="F9" i="6" s="1"/>
  <c r="G9" i="6" s="1"/>
  <c r="H9" i="6" s="1"/>
  <c r="D9" i="6"/>
  <c r="M8" i="6"/>
  <c r="L8" i="6"/>
  <c r="L20" i="12" s="1"/>
  <c r="D8" i="6"/>
  <c r="D20" i="12" s="1"/>
  <c r="G22" i="12" s="1"/>
  <c r="J24" i="12" s="1"/>
  <c r="N26" i="12" s="1"/>
  <c r="F6" i="6"/>
  <c r="E6" i="6"/>
  <c r="D6" i="6"/>
  <c r="G39" i="5"/>
  <c r="C11" i="6" s="1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C25" i="5"/>
  <c r="C24" i="5"/>
  <c r="D23" i="5"/>
  <c r="C23" i="5"/>
  <c r="C22" i="5"/>
  <c r="K64" i="4"/>
  <c r="E64" i="4"/>
  <c r="K63" i="4"/>
  <c r="E63" i="4"/>
  <c r="K62" i="4"/>
  <c r="E62" i="4"/>
  <c r="K61" i="4"/>
  <c r="E61" i="4"/>
  <c r="K60" i="4"/>
  <c r="E60" i="4"/>
  <c r="K59" i="4"/>
  <c r="E59" i="4"/>
  <c r="K58" i="4"/>
  <c r="E58" i="4"/>
  <c r="K57" i="4"/>
  <c r="E57" i="4"/>
  <c r="K56" i="4"/>
  <c r="E56" i="4"/>
  <c r="K55" i="4"/>
  <c r="E55" i="4"/>
  <c r="K54" i="4"/>
  <c r="E54" i="4"/>
  <c r="K53" i="4"/>
  <c r="E53" i="4"/>
  <c r="K52" i="4"/>
  <c r="E52" i="4"/>
  <c r="K51" i="4"/>
  <c r="E51" i="4"/>
  <c r="K50" i="4"/>
  <c r="E50" i="4"/>
  <c r="K49" i="4"/>
  <c r="E49" i="4"/>
  <c r="K48" i="4"/>
  <c r="E48" i="4"/>
  <c r="K47" i="4"/>
  <c r="E47" i="4"/>
  <c r="K46" i="4"/>
  <c r="E46" i="4"/>
  <c r="K45" i="4"/>
  <c r="E45" i="4"/>
  <c r="K44" i="4"/>
  <c r="E44" i="4"/>
  <c r="K43" i="4"/>
  <c r="E43" i="4"/>
  <c r="K42" i="4"/>
  <c r="E42" i="4"/>
  <c r="K41" i="4"/>
  <c r="E41" i="4"/>
  <c r="K40" i="4"/>
  <c r="E40" i="4"/>
  <c r="K39" i="4"/>
  <c r="E39" i="4"/>
  <c r="K38" i="4"/>
  <c r="E38" i="4"/>
  <c r="K37" i="4"/>
  <c r="E37" i="4"/>
  <c r="K36" i="4"/>
  <c r="E36" i="4"/>
  <c r="K35" i="4"/>
  <c r="E35" i="4"/>
  <c r="K34" i="4"/>
  <c r="E34" i="4"/>
  <c r="K33" i="4"/>
  <c r="E33" i="4"/>
  <c r="K32" i="4"/>
  <c r="E32" i="4"/>
  <c r="K31" i="4"/>
  <c r="E31" i="4"/>
  <c r="K30" i="4"/>
  <c r="E30" i="4"/>
  <c r="K29" i="4"/>
  <c r="E29" i="4"/>
  <c r="K28" i="4"/>
  <c r="E28" i="4"/>
  <c r="K27" i="4"/>
  <c r="E27" i="4"/>
  <c r="K26" i="4"/>
  <c r="E26" i="4"/>
  <c r="K25" i="4"/>
  <c r="E25" i="4"/>
  <c r="K24" i="4"/>
  <c r="E24" i="4"/>
  <c r="K23" i="4"/>
  <c r="E23" i="4"/>
  <c r="K22" i="4"/>
  <c r="E22" i="4"/>
  <c r="K21" i="4"/>
  <c r="E21" i="4"/>
  <c r="K20" i="4"/>
  <c r="E20" i="4"/>
  <c r="K19" i="4"/>
  <c r="E19" i="4"/>
  <c r="K18" i="4"/>
  <c r="E18" i="4"/>
  <c r="K17" i="4"/>
  <c r="E17" i="4"/>
  <c r="K16" i="4"/>
  <c r="E16" i="4"/>
  <c r="K15" i="4"/>
  <c r="E15" i="4"/>
  <c r="K14" i="4"/>
  <c r="E14" i="4"/>
  <c r="K13" i="4"/>
  <c r="E13" i="4"/>
  <c r="K12" i="4"/>
  <c r="E12" i="4"/>
  <c r="K11" i="4"/>
  <c r="E11" i="4"/>
  <c r="K10" i="4"/>
  <c r="E10" i="4"/>
  <c r="K9" i="4"/>
  <c r="E9" i="4"/>
  <c r="K8" i="4"/>
  <c r="E8" i="4"/>
  <c r="K7" i="4"/>
  <c r="E7" i="4"/>
  <c r="K6" i="4"/>
  <c r="E6" i="4"/>
  <c r="K5" i="4"/>
  <c r="E5" i="4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P16" i="3"/>
  <c r="P12" i="3"/>
  <c r="P8" i="3"/>
  <c r="P4" i="3"/>
  <c r="I4" i="3"/>
  <c r="L4" i="3" s="1"/>
  <c r="M4" i="3" s="1"/>
  <c r="N4" i="3" s="1"/>
  <c r="H4" i="3"/>
  <c r="E4" i="3"/>
  <c r="E5" i="3" s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P16" i="2"/>
  <c r="P12" i="2"/>
  <c r="P8" i="2"/>
  <c r="E5" i="2"/>
  <c r="P4" i="2"/>
  <c r="L4" i="2"/>
  <c r="M4" i="2" s="1"/>
  <c r="N4" i="2" s="1"/>
  <c r="I4" i="2"/>
  <c r="E4" i="2"/>
  <c r="G5" i="4" s="1"/>
  <c r="H5" i="4" s="1"/>
  <c r="F23" i="1"/>
  <c r="F22" i="1"/>
  <c r="F20" i="1"/>
  <c r="E19" i="1"/>
  <c r="F19" i="1" s="1"/>
  <c r="F18" i="1"/>
  <c r="F17" i="1"/>
  <c r="C25" i="10" s="1"/>
  <c r="F16" i="1"/>
  <c r="C24" i="10" s="1"/>
  <c r="F15" i="1"/>
  <c r="F14" i="1"/>
  <c r="F13" i="1"/>
  <c r="C23" i="10" s="1"/>
  <c r="F12" i="1"/>
  <c r="C22" i="10" s="1"/>
  <c r="F11" i="1"/>
  <c r="F10" i="1"/>
  <c r="C21" i="10" s="1"/>
  <c r="F9" i="1"/>
  <c r="C20" i="10" s="1"/>
  <c r="F7" i="1"/>
  <c r="C19" i="10" s="1"/>
  <c r="F19" i="10" s="1"/>
  <c r="G19" i="10" s="1"/>
  <c r="F6" i="1"/>
  <c r="C18" i="10" s="1"/>
  <c r="D6" i="1"/>
  <c r="F5" i="1"/>
  <c r="I7" i="1" l="1"/>
  <c r="G6" i="4"/>
  <c r="H6" i="4" s="1"/>
  <c r="E6" i="2"/>
  <c r="I5" i="2"/>
  <c r="L5" i="2" s="1"/>
  <c r="M5" i="2" s="1"/>
  <c r="N5" i="2" s="1"/>
  <c r="H5" i="2"/>
  <c r="L6" i="4"/>
  <c r="C11" i="11"/>
  <c r="D7" i="8"/>
  <c r="E6" i="3"/>
  <c r="I5" i="3"/>
  <c r="L5" i="3" s="1"/>
  <c r="M5" i="3" s="1"/>
  <c r="N5" i="3" s="1"/>
  <c r="H5" i="3"/>
  <c r="G6" i="6"/>
  <c r="H4" i="2"/>
  <c r="C26" i="10"/>
  <c r="F18" i="10"/>
  <c r="C12" i="11"/>
  <c r="M20" i="12"/>
  <c r="N8" i="6"/>
  <c r="N20" i="12" s="1"/>
  <c r="O9" i="6"/>
  <c r="L5" i="4"/>
  <c r="O10" i="7"/>
  <c r="C12" i="8"/>
  <c r="D12" i="8" s="1"/>
  <c r="O11" i="6"/>
  <c r="O22" i="6"/>
  <c r="O21" i="6"/>
  <c r="C10" i="8"/>
  <c r="D10" i="8" s="1"/>
  <c r="E10" i="6"/>
  <c r="F10" i="6" s="1"/>
  <c r="G10" i="6" s="1"/>
  <c r="H10" i="6" s="1"/>
  <c r="I10" i="6" s="1"/>
  <c r="J10" i="6" s="1"/>
  <c r="K10" i="6" s="1"/>
  <c r="L10" i="6" s="1"/>
  <c r="M10" i="6" s="1"/>
  <c r="N10" i="6" s="1"/>
  <c r="C13" i="8"/>
  <c r="D13" i="8" s="1"/>
  <c r="O12" i="6"/>
  <c r="O9" i="7"/>
  <c r="E17" i="6"/>
  <c r="E18" i="6"/>
  <c r="E19" i="6"/>
  <c r="E20" i="6"/>
  <c r="C18" i="8"/>
  <c r="D18" i="8" s="1"/>
  <c r="C19" i="8"/>
  <c r="D19" i="8" s="1"/>
  <c r="G8" i="13"/>
  <c r="C8" i="9" l="1"/>
  <c r="E18" i="8"/>
  <c r="E23" i="6"/>
  <c r="F17" i="6"/>
  <c r="C19" i="9"/>
  <c r="E13" i="8"/>
  <c r="G7" i="4"/>
  <c r="H7" i="4" s="1"/>
  <c r="H6" i="2"/>
  <c r="E7" i="2"/>
  <c r="I6" i="2"/>
  <c r="L6" i="2" s="1"/>
  <c r="M6" i="2" s="1"/>
  <c r="N6" i="2" s="1"/>
  <c r="C18" i="9"/>
  <c r="E12" i="8"/>
  <c r="C13" i="9"/>
  <c r="E7" i="8"/>
  <c r="F20" i="6"/>
  <c r="G20" i="6" s="1"/>
  <c r="H20" i="6" s="1"/>
  <c r="I20" i="6" s="1"/>
  <c r="J20" i="6" s="1"/>
  <c r="K20" i="6" s="1"/>
  <c r="L20" i="6" s="1"/>
  <c r="M20" i="6" s="1"/>
  <c r="N20" i="6" s="1"/>
  <c r="F19" i="6"/>
  <c r="G19" i="6" s="1"/>
  <c r="H19" i="6" s="1"/>
  <c r="I19" i="6" s="1"/>
  <c r="J19" i="6" s="1"/>
  <c r="K19" i="6" s="1"/>
  <c r="L19" i="6" s="1"/>
  <c r="M19" i="6" s="1"/>
  <c r="N19" i="6" s="1"/>
  <c r="F26" i="10"/>
  <c r="C10" i="10" s="1"/>
  <c r="D10" i="10" s="1"/>
  <c r="E10" i="10" s="1"/>
  <c r="F10" i="10" s="1"/>
  <c r="G10" i="10" s="1"/>
  <c r="G18" i="10"/>
  <c r="G26" i="10" s="1"/>
  <c r="H6" i="11" s="1"/>
  <c r="C16" i="9"/>
  <c r="E10" i="8"/>
  <c r="C20" i="9"/>
  <c r="E19" i="8"/>
  <c r="F18" i="6"/>
  <c r="C16" i="8"/>
  <c r="D16" i="8" s="1"/>
  <c r="C11" i="8"/>
  <c r="D11" i="8" s="1"/>
  <c r="O10" i="6"/>
  <c r="H6" i="6"/>
  <c r="E7" i="3"/>
  <c r="I6" i="3"/>
  <c r="L6" i="3" s="1"/>
  <c r="M6" i="3" s="1"/>
  <c r="N6" i="3" s="1"/>
  <c r="H6" i="3"/>
  <c r="G18" i="6" l="1"/>
  <c r="H18" i="6" s="1"/>
  <c r="I18" i="6" s="1"/>
  <c r="J18" i="6" s="1"/>
  <c r="K18" i="6" s="1"/>
  <c r="L18" i="6" s="1"/>
  <c r="M18" i="6" s="1"/>
  <c r="N18" i="6" s="1"/>
  <c r="O18" i="6"/>
  <c r="D16" i="9"/>
  <c r="F10" i="8"/>
  <c r="O19" i="6"/>
  <c r="D13" i="9"/>
  <c r="F7" i="8"/>
  <c r="D19" i="9"/>
  <c r="F13" i="8"/>
  <c r="E8" i="3"/>
  <c r="I7" i="3"/>
  <c r="L7" i="3" s="1"/>
  <c r="M7" i="3" s="1"/>
  <c r="N7" i="3" s="1"/>
  <c r="C69" i="3" s="1"/>
  <c r="H7" i="3"/>
  <c r="C17" i="9"/>
  <c r="E11" i="8"/>
  <c r="D20" i="9"/>
  <c r="F19" i="8"/>
  <c r="E20" i="9" s="1"/>
  <c r="L7" i="4"/>
  <c r="D8" i="9"/>
  <c r="F18" i="8"/>
  <c r="I6" i="6"/>
  <c r="C6" i="9"/>
  <c r="E16" i="8"/>
  <c r="C17" i="8"/>
  <c r="D17" i="8" s="1"/>
  <c r="O20" i="6"/>
  <c r="D18" i="9"/>
  <c r="F12" i="8"/>
  <c r="F23" i="6"/>
  <c r="G17" i="6"/>
  <c r="E8" i="2"/>
  <c r="I7" i="2"/>
  <c r="L7" i="2" s="1"/>
  <c r="M7" i="2" s="1"/>
  <c r="N7" i="2" s="1"/>
  <c r="C69" i="2" s="1"/>
  <c r="G8" i="4"/>
  <c r="H8" i="4" s="1"/>
  <c r="L8" i="4" s="1"/>
  <c r="H7" i="2"/>
  <c r="C74" i="3" l="1"/>
  <c r="C74" i="2"/>
  <c r="D6" i="9"/>
  <c r="F16" i="8"/>
  <c r="J6" i="6"/>
  <c r="D17" i="9"/>
  <c r="F11" i="8"/>
  <c r="G23" i="6"/>
  <c r="H17" i="6"/>
  <c r="G18" i="8"/>
  <c r="E8" i="9"/>
  <c r="E16" i="9"/>
  <c r="G10" i="8"/>
  <c r="C15" i="8"/>
  <c r="D15" i="8" s="1"/>
  <c r="E17" i="8"/>
  <c r="C7" i="9"/>
  <c r="E13" i="9"/>
  <c r="G7" i="8"/>
  <c r="E18" i="9"/>
  <c r="G12" i="8"/>
  <c r="M5" i="4"/>
  <c r="C7" i="6" s="1"/>
  <c r="E9" i="3"/>
  <c r="I8" i="3"/>
  <c r="L8" i="3" s="1"/>
  <c r="M8" i="3" s="1"/>
  <c r="N8" i="3" s="1"/>
  <c r="H8" i="3"/>
  <c r="G9" i="4"/>
  <c r="H9" i="4" s="1"/>
  <c r="L9" i="4" s="1"/>
  <c r="H8" i="2"/>
  <c r="E9" i="2"/>
  <c r="I8" i="2"/>
  <c r="L8" i="2" s="1"/>
  <c r="M8" i="2" s="1"/>
  <c r="N8" i="2" s="1"/>
  <c r="E19" i="9"/>
  <c r="G13" i="8"/>
  <c r="F13" i="9" l="1"/>
  <c r="H7" i="8"/>
  <c r="G13" i="9" s="1"/>
  <c r="I17" i="6"/>
  <c r="H23" i="6"/>
  <c r="H12" i="8"/>
  <c r="G18" i="9" s="1"/>
  <c r="F18" i="9"/>
  <c r="C5" i="9"/>
  <c r="E15" i="8"/>
  <c r="F8" i="9"/>
  <c r="H18" i="8"/>
  <c r="G8" i="9" s="1"/>
  <c r="K6" i="6"/>
  <c r="C6" i="7"/>
  <c r="F17" i="8"/>
  <c r="D7" i="9"/>
  <c r="H13" i="8"/>
  <c r="G19" i="9" s="1"/>
  <c r="F19" i="9"/>
  <c r="G10" i="4"/>
  <c r="H10" i="4" s="1"/>
  <c r="E10" i="2"/>
  <c r="I9" i="2"/>
  <c r="L9" i="2" s="1"/>
  <c r="M9" i="2" s="1"/>
  <c r="N9" i="2" s="1"/>
  <c r="H9" i="2"/>
  <c r="H9" i="3"/>
  <c r="I9" i="3"/>
  <c r="L9" i="3" s="1"/>
  <c r="M9" i="3" s="1"/>
  <c r="N9" i="3" s="1"/>
  <c r="E10" i="3"/>
  <c r="F16" i="9"/>
  <c r="H10" i="8"/>
  <c r="G16" i="9" s="1"/>
  <c r="E17" i="9"/>
  <c r="G11" i="8"/>
  <c r="E6" i="9"/>
  <c r="G16" i="8"/>
  <c r="C19" i="12"/>
  <c r="F21" i="12" l="1"/>
  <c r="F17" i="9"/>
  <c r="H11" i="8"/>
  <c r="G17" i="9" s="1"/>
  <c r="E11" i="3"/>
  <c r="I10" i="3"/>
  <c r="L10" i="3" s="1"/>
  <c r="M10" i="3" s="1"/>
  <c r="N10" i="3" s="1"/>
  <c r="H10" i="3"/>
  <c r="C12" i="7"/>
  <c r="E11" i="2"/>
  <c r="I10" i="2"/>
  <c r="L10" i="2" s="1"/>
  <c r="M10" i="2" s="1"/>
  <c r="N10" i="2" s="1"/>
  <c r="G11" i="4"/>
  <c r="H11" i="4" s="1"/>
  <c r="L11" i="4" s="1"/>
  <c r="H10" i="2"/>
  <c r="L6" i="6"/>
  <c r="I23" i="6"/>
  <c r="J17" i="6"/>
  <c r="F6" i="9"/>
  <c r="H16" i="8"/>
  <c r="G6" i="9" s="1"/>
  <c r="L10" i="4"/>
  <c r="E7" i="9"/>
  <c r="G17" i="8"/>
  <c r="D5" i="9"/>
  <c r="F15" i="8"/>
  <c r="E5" i="9" l="1"/>
  <c r="G15" i="8"/>
  <c r="C15" i="7"/>
  <c r="J23" i="6"/>
  <c r="K17" i="6"/>
  <c r="F7" i="9"/>
  <c r="H17" i="8"/>
  <c r="G7" i="9" s="1"/>
  <c r="G12" i="4"/>
  <c r="H12" i="4" s="1"/>
  <c r="L12" i="4" s="1"/>
  <c r="E12" i="2"/>
  <c r="I11" i="2"/>
  <c r="L11" i="2" s="1"/>
  <c r="M11" i="2" s="1"/>
  <c r="N11" i="2" s="1"/>
  <c r="D69" i="2" s="1"/>
  <c r="H11" i="2"/>
  <c r="H11" i="3"/>
  <c r="E12" i="3"/>
  <c r="I11" i="3"/>
  <c r="L11" i="3" s="1"/>
  <c r="M11" i="3" s="1"/>
  <c r="N11" i="3" s="1"/>
  <c r="D69" i="3" s="1"/>
  <c r="I23" i="12"/>
  <c r="M9" i="4"/>
  <c r="D7" i="6" s="1"/>
  <c r="M6" i="6"/>
  <c r="D74" i="2" l="1"/>
  <c r="G13" i="4"/>
  <c r="H13" i="4" s="1"/>
  <c r="L13" i="4" s="1"/>
  <c r="D5" i="5"/>
  <c r="D9" i="5" s="1"/>
  <c r="E23" i="5" s="1"/>
  <c r="E13" i="2"/>
  <c r="I12" i="2"/>
  <c r="L12" i="2" s="1"/>
  <c r="M12" i="2" s="1"/>
  <c r="N12" i="2" s="1"/>
  <c r="H12" i="2"/>
  <c r="M25" i="12"/>
  <c r="K23" i="6"/>
  <c r="L17" i="6"/>
  <c r="F5" i="9"/>
  <c r="H15" i="8"/>
  <c r="G5" i="9" s="1"/>
  <c r="N6" i="6"/>
  <c r="O6" i="6"/>
  <c r="E13" i="3"/>
  <c r="I12" i="3"/>
  <c r="L12" i="3" s="1"/>
  <c r="M12" i="3" s="1"/>
  <c r="N12" i="3" s="1"/>
  <c r="H12" i="3"/>
  <c r="D19" i="12"/>
  <c r="D13" i="6"/>
  <c r="D25" i="6" s="1"/>
  <c r="D74" i="3"/>
  <c r="C8" i="6" l="1"/>
  <c r="E14" i="3"/>
  <c r="I13" i="3"/>
  <c r="L13" i="3" s="1"/>
  <c r="M13" i="3" s="1"/>
  <c r="N13" i="3" s="1"/>
  <c r="H13" i="3"/>
  <c r="C6" i="8"/>
  <c r="M17" i="6"/>
  <c r="L23" i="6"/>
  <c r="D28" i="12"/>
  <c r="G21" i="12"/>
  <c r="G14" i="4"/>
  <c r="H14" i="4" s="1"/>
  <c r="L14" i="4" s="1"/>
  <c r="H13" i="2"/>
  <c r="E14" i="2"/>
  <c r="I13" i="2"/>
  <c r="L13" i="2" s="1"/>
  <c r="M13" i="2" s="1"/>
  <c r="N13" i="2" s="1"/>
  <c r="D6" i="7"/>
  <c r="J23" i="12" l="1"/>
  <c r="G15" i="4"/>
  <c r="H15" i="4" s="1"/>
  <c r="L15" i="4" s="1"/>
  <c r="E15" i="2"/>
  <c r="I14" i="2"/>
  <c r="L14" i="2" s="1"/>
  <c r="M14" i="2" s="1"/>
  <c r="N14" i="2" s="1"/>
  <c r="H14" i="2"/>
  <c r="M23" i="6"/>
  <c r="N17" i="6"/>
  <c r="D6" i="8"/>
  <c r="D12" i="7"/>
  <c r="E15" i="3"/>
  <c r="I14" i="3"/>
  <c r="L14" i="3" s="1"/>
  <c r="M14" i="3" s="1"/>
  <c r="N14" i="3" s="1"/>
  <c r="H14" i="3"/>
  <c r="C20" i="12"/>
  <c r="C13" i="6"/>
  <c r="C25" i="6" s="1"/>
  <c r="F22" i="12" l="1"/>
  <c r="C28" i="12"/>
  <c r="N23" i="6"/>
  <c r="C14" i="8"/>
  <c r="D14" i="8" s="1"/>
  <c r="O17" i="6"/>
  <c r="O23" i="6" s="1"/>
  <c r="G16" i="4"/>
  <c r="H16" i="4" s="1"/>
  <c r="L16" i="4" s="1"/>
  <c r="M13" i="4" s="1"/>
  <c r="E7" i="6" s="1"/>
  <c r="H15" i="2"/>
  <c r="E16" i="2"/>
  <c r="I15" i="2"/>
  <c r="L15" i="2" s="1"/>
  <c r="M15" i="2" s="1"/>
  <c r="N15" i="2" s="1"/>
  <c r="E69" i="2" s="1"/>
  <c r="N25" i="12"/>
  <c r="O25" i="12" s="1"/>
  <c r="D15" i="7"/>
  <c r="C12" i="9"/>
  <c r="E6" i="8"/>
  <c r="E16" i="3"/>
  <c r="I15" i="3"/>
  <c r="L15" i="3" s="1"/>
  <c r="M15" i="3" s="1"/>
  <c r="N15" i="3" s="1"/>
  <c r="E69" i="3" s="1"/>
  <c r="H15" i="3"/>
  <c r="E74" i="3" l="1"/>
  <c r="E19" i="12"/>
  <c r="E74" i="2"/>
  <c r="I24" i="12"/>
  <c r="I16" i="3"/>
  <c r="L16" i="3" s="1"/>
  <c r="M16" i="3" s="1"/>
  <c r="N16" i="3" s="1"/>
  <c r="H16" i="3"/>
  <c r="E17" i="3"/>
  <c r="G17" i="4"/>
  <c r="H17" i="4" s="1"/>
  <c r="L17" i="4" s="1"/>
  <c r="E17" i="2"/>
  <c r="I16" i="2"/>
  <c r="L16" i="2" s="1"/>
  <c r="M16" i="2" s="1"/>
  <c r="N16" i="2" s="1"/>
  <c r="H16" i="2"/>
  <c r="C4" i="9"/>
  <c r="C9" i="9" s="1"/>
  <c r="C24" i="9" s="1"/>
  <c r="E14" i="8"/>
  <c r="D12" i="9"/>
  <c r="F6" i="8"/>
  <c r="D4" i="9" l="1"/>
  <c r="D9" i="9" s="1"/>
  <c r="D24" i="9" s="1"/>
  <c r="F14" i="8"/>
  <c r="G18" i="4"/>
  <c r="H18" i="4" s="1"/>
  <c r="L18" i="4" s="1"/>
  <c r="E18" i="2"/>
  <c r="I17" i="2"/>
  <c r="L17" i="2" s="1"/>
  <c r="M17" i="2" s="1"/>
  <c r="N17" i="2" s="1"/>
  <c r="H17" i="2"/>
  <c r="E6" i="7"/>
  <c r="H21" i="12"/>
  <c r="E18" i="3"/>
  <c r="I17" i="3"/>
  <c r="L17" i="3" s="1"/>
  <c r="M17" i="3" s="1"/>
  <c r="N17" i="3" s="1"/>
  <c r="H17" i="3"/>
  <c r="E12" i="9"/>
  <c r="G6" i="8"/>
  <c r="D8" i="11"/>
  <c r="C6" i="12"/>
  <c r="C6" i="10"/>
  <c r="M26" i="12"/>
  <c r="O26" i="12" s="1"/>
  <c r="F12" i="9" l="1"/>
  <c r="H6" i="8"/>
  <c r="K23" i="12"/>
  <c r="D6" i="12"/>
  <c r="D6" i="10"/>
  <c r="E8" i="11"/>
  <c r="H18" i="3"/>
  <c r="I18" i="3"/>
  <c r="L18" i="3" s="1"/>
  <c r="M18" i="3" s="1"/>
  <c r="N18" i="3" s="1"/>
  <c r="E19" i="3"/>
  <c r="G19" i="4"/>
  <c r="H19" i="4" s="1"/>
  <c r="L19" i="4" s="1"/>
  <c r="E19" i="2"/>
  <c r="I18" i="2"/>
  <c r="L18" i="2" s="1"/>
  <c r="M18" i="2" s="1"/>
  <c r="N18" i="2" s="1"/>
  <c r="H18" i="2"/>
  <c r="G14" i="8"/>
  <c r="E4" i="9"/>
  <c r="E9" i="9" s="1"/>
  <c r="E24" i="9" s="1"/>
  <c r="E12" i="7"/>
  <c r="E20" i="3" l="1"/>
  <c r="I19" i="3"/>
  <c r="L19" i="3" s="1"/>
  <c r="M19" i="3" s="1"/>
  <c r="N19" i="3" s="1"/>
  <c r="F69" i="3" s="1"/>
  <c r="H19" i="3"/>
  <c r="F8" i="11"/>
  <c r="E6" i="12"/>
  <c r="E6" i="10"/>
  <c r="G12" i="9"/>
  <c r="F4" i="9"/>
  <c r="F9" i="9" s="1"/>
  <c r="F24" i="9" s="1"/>
  <c r="H14" i="8"/>
  <c r="G4" i="9" s="1"/>
  <c r="G9" i="9" s="1"/>
  <c r="G24" i="9" s="1"/>
  <c r="G20" i="4"/>
  <c r="H20" i="4" s="1"/>
  <c r="L20" i="4" s="1"/>
  <c r="M17" i="4" s="1"/>
  <c r="F7" i="6" s="1"/>
  <c r="E5" i="5"/>
  <c r="H19" i="2"/>
  <c r="E20" i="2"/>
  <c r="I19" i="2"/>
  <c r="L19" i="2" s="1"/>
  <c r="M19" i="2" s="1"/>
  <c r="N19" i="2" s="1"/>
  <c r="F69" i="2" s="1"/>
  <c r="F19" i="12" l="1"/>
  <c r="F74" i="2"/>
  <c r="F74" i="3"/>
  <c r="H8" i="11"/>
  <c r="G6" i="10"/>
  <c r="G6" i="12"/>
  <c r="H20" i="3"/>
  <c r="E21" i="3"/>
  <c r="I20" i="3"/>
  <c r="L20" i="3" s="1"/>
  <c r="M20" i="3" s="1"/>
  <c r="N20" i="3" s="1"/>
  <c r="F6" i="12"/>
  <c r="G8" i="11"/>
  <c r="F6" i="10"/>
  <c r="G21" i="4"/>
  <c r="H21" i="4" s="1"/>
  <c r="L21" i="4" s="1"/>
  <c r="I20" i="2"/>
  <c r="L20" i="2" s="1"/>
  <c r="M20" i="2" s="1"/>
  <c r="N20" i="2" s="1"/>
  <c r="H20" i="2"/>
  <c r="E21" i="2"/>
  <c r="D12" i="5"/>
  <c r="E26" i="5" s="1"/>
  <c r="D10" i="5"/>
  <c r="E24" i="5" s="1"/>
  <c r="E22" i="3" l="1"/>
  <c r="I21" i="3"/>
  <c r="L21" i="3" s="1"/>
  <c r="M21" i="3" s="1"/>
  <c r="N21" i="3" s="1"/>
  <c r="H21" i="3"/>
  <c r="G22" i="4"/>
  <c r="H22" i="4" s="1"/>
  <c r="L22" i="4" s="1"/>
  <c r="E22" i="2"/>
  <c r="I21" i="2"/>
  <c r="L21" i="2" s="1"/>
  <c r="M21" i="2" s="1"/>
  <c r="N21" i="2" s="1"/>
  <c r="H21" i="2"/>
  <c r="F6" i="7"/>
  <c r="I21" i="12"/>
  <c r="F12" i="7" l="1"/>
  <c r="H22" i="3"/>
  <c r="O22" i="3" s="1"/>
  <c r="I22" i="3"/>
  <c r="L22" i="3" s="1"/>
  <c r="N22" i="3" s="1"/>
  <c r="L23" i="12"/>
  <c r="H22" i="2"/>
  <c r="O22" i="2" s="1"/>
  <c r="I22" i="2"/>
  <c r="L22" i="2" s="1"/>
  <c r="N22" i="2" s="1"/>
  <c r="G23" i="4" l="1"/>
  <c r="H23" i="4" s="1"/>
  <c r="L23" i="4" s="1"/>
  <c r="E23" i="3"/>
  <c r="E23" i="2"/>
  <c r="G76" i="3" l="1"/>
  <c r="H23" i="3"/>
  <c r="O23" i="3" s="1"/>
  <c r="I23" i="3"/>
  <c r="L23" i="3" s="1"/>
  <c r="N23" i="3" s="1"/>
  <c r="G69" i="3" s="1"/>
  <c r="G24" i="4"/>
  <c r="H24" i="4" s="1"/>
  <c r="L24" i="4" s="1"/>
  <c r="M21" i="4" s="1"/>
  <c r="G7" i="6" s="1"/>
  <c r="F5" i="5"/>
  <c r="D11" i="5" s="1"/>
  <c r="E25" i="5" s="1"/>
  <c r="G76" i="2"/>
  <c r="H23" i="2"/>
  <c r="O23" i="2" s="1"/>
  <c r="I23" i="2"/>
  <c r="L23" i="2" s="1"/>
  <c r="N23" i="2" s="1"/>
  <c r="G69" i="2" s="1"/>
  <c r="G19" i="12" l="1"/>
  <c r="G74" i="2"/>
  <c r="G8" i="7"/>
  <c r="E75" i="3"/>
  <c r="P20" i="3"/>
  <c r="P20" i="2"/>
  <c r="E75" i="2"/>
  <c r="G74" i="3"/>
  <c r="E24" i="2"/>
  <c r="E8" i="6"/>
  <c r="E24" i="3"/>
  <c r="G6" i="7" l="1"/>
  <c r="J21" i="12"/>
  <c r="I24" i="2"/>
  <c r="L24" i="2" s="1"/>
  <c r="N24" i="2" s="1"/>
  <c r="E25" i="2"/>
  <c r="H24" i="2"/>
  <c r="O24" i="2" s="1"/>
  <c r="E20" i="12"/>
  <c r="E13" i="6"/>
  <c r="E25" i="6" s="1"/>
  <c r="E7" i="7"/>
  <c r="H24" i="3"/>
  <c r="O24" i="3" s="1"/>
  <c r="I24" i="3"/>
  <c r="L24" i="3" s="1"/>
  <c r="N24" i="3" s="1"/>
  <c r="G14" i="7"/>
  <c r="G26" i="4" l="1"/>
  <c r="H26" i="4" s="1"/>
  <c r="L26" i="4" s="1"/>
  <c r="E26" i="2"/>
  <c r="I25" i="2"/>
  <c r="L25" i="2" s="1"/>
  <c r="N25" i="2" s="1"/>
  <c r="H25" i="2"/>
  <c r="O25" i="2" s="1"/>
  <c r="M23" i="12"/>
  <c r="E13" i="7"/>
  <c r="H22" i="12"/>
  <c r="G25" i="4"/>
  <c r="H25" i="4" s="1"/>
  <c r="L25" i="4" s="1"/>
  <c r="G12" i="7"/>
  <c r="E25" i="3"/>
  <c r="E15" i="7" l="1"/>
  <c r="H26" i="2"/>
  <c r="O26" i="2" s="1"/>
  <c r="I26" i="2"/>
  <c r="L26" i="2" s="1"/>
  <c r="N26" i="2" s="1"/>
  <c r="K24" i="12"/>
  <c r="H25" i="3"/>
  <c r="O25" i="3" s="1"/>
  <c r="E26" i="3"/>
  <c r="I25" i="3"/>
  <c r="L25" i="3" s="1"/>
  <c r="N25" i="3" s="1"/>
  <c r="G27" i="4" l="1"/>
  <c r="H27" i="4" s="1"/>
  <c r="L27" i="4" s="1"/>
  <c r="I26" i="3"/>
  <c r="L26" i="3" s="1"/>
  <c r="N26" i="3" s="1"/>
  <c r="H26" i="3"/>
  <c r="O26" i="3" s="1"/>
  <c r="E16" i="12"/>
  <c r="E27" i="2"/>
  <c r="I17" i="12" l="1"/>
  <c r="E28" i="12"/>
  <c r="E27" i="3"/>
  <c r="M25" i="4"/>
  <c r="H7" i="6" s="1"/>
  <c r="G5" i="5"/>
  <c r="G28" i="4"/>
  <c r="H28" i="4" s="1"/>
  <c r="L28" i="4" s="1"/>
  <c r="H76" i="2"/>
  <c r="E28" i="2"/>
  <c r="H27" i="2"/>
  <c r="O27" i="2" s="1"/>
  <c r="I27" i="2"/>
  <c r="L27" i="2" s="1"/>
  <c r="N27" i="2" s="1"/>
  <c r="H69" i="2" s="1"/>
  <c r="H74" i="2" s="1"/>
  <c r="H6" i="7" s="1"/>
  <c r="H12" i="7" s="1"/>
  <c r="H28" i="2" l="1"/>
  <c r="O28" i="2" s="1"/>
  <c r="I28" i="2"/>
  <c r="L28" i="2" s="1"/>
  <c r="N28" i="2" s="1"/>
  <c r="H19" i="12"/>
  <c r="K21" i="12" s="1"/>
  <c r="N23" i="12" s="1"/>
  <c r="O23" i="12" s="1"/>
  <c r="H8" i="7"/>
  <c r="H76" i="3"/>
  <c r="E28" i="3"/>
  <c r="H27" i="3"/>
  <c r="O27" i="3" s="1"/>
  <c r="I27" i="3"/>
  <c r="L27" i="3" s="1"/>
  <c r="N27" i="3" s="1"/>
  <c r="H69" i="3" s="1"/>
  <c r="H74" i="3" s="1"/>
  <c r="P24" i="2"/>
  <c r="F75" i="2"/>
  <c r="D15" i="5"/>
  <c r="E29" i="5" s="1"/>
  <c r="D14" i="5"/>
  <c r="E28" i="5" s="1"/>
  <c r="F8" i="6" s="1"/>
  <c r="F7" i="7" l="1"/>
  <c r="H28" i="3"/>
  <c r="O28" i="3" s="1"/>
  <c r="I28" i="3"/>
  <c r="L28" i="3" s="1"/>
  <c r="N28" i="3" s="1"/>
  <c r="E29" i="2"/>
  <c r="F20" i="12"/>
  <c r="F13" i="6"/>
  <c r="F25" i="6" s="1"/>
  <c r="P24" i="3"/>
  <c r="F75" i="3"/>
  <c r="H14" i="7"/>
  <c r="G29" i="4"/>
  <c r="H29" i="4" s="1"/>
  <c r="L29" i="4" s="1"/>
  <c r="E29" i="3" l="1"/>
  <c r="I22" i="12"/>
  <c r="G30" i="4"/>
  <c r="H30" i="4" s="1"/>
  <c r="L30" i="4" s="1"/>
  <c r="H29" i="2"/>
  <c r="O29" i="2" s="1"/>
  <c r="I29" i="2"/>
  <c r="L29" i="2" s="1"/>
  <c r="N29" i="2" s="1"/>
  <c r="E30" i="2"/>
  <c r="F13" i="7"/>
  <c r="H29" i="3" l="1"/>
  <c r="O29" i="3" s="1"/>
  <c r="I29" i="3"/>
  <c r="L29" i="3" s="1"/>
  <c r="N29" i="3" s="1"/>
  <c r="I30" i="2"/>
  <c r="L30" i="2" s="1"/>
  <c r="N30" i="2" s="1"/>
  <c r="H30" i="2"/>
  <c r="O30" i="2" s="1"/>
  <c r="L24" i="12"/>
  <c r="F15" i="7"/>
  <c r="F16" i="12" s="1"/>
  <c r="E31" i="2" l="1"/>
  <c r="E30" i="3"/>
  <c r="F28" i="12"/>
  <c r="J17" i="12"/>
  <c r="G31" i="4"/>
  <c r="H31" i="4" s="1"/>
  <c r="L31" i="4" s="1"/>
  <c r="H5" i="5" l="1"/>
  <c r="D16" i="5" s="1"/>
  <c r="E30" i="5" s="1"/>
  <c r="G8" i="6" s="1"/>
  <c r="I76" i="2"/>
  <c r="H31" i="2"/>
  <c r="O31" i="2" s="1"/>
  <c r="I31" i="2"/>
  <c r="L31" i="2" s="1"/>
  <c r="N31" i="2" s="1"/>
  <c r="I69" i="2" s="1"/>
  <c r="I74" i="2" s="1"/>
  <c r="I6" i="7" s="1"/>
  <c r="I12" i="7" s="1"/>
  <c r="H30" i="3"/>
  <c r="O30" i="3" s="1"/>
  <c r="I30" i="3"/>
  <c r="L30" i="3" s="1"/>
  <c r="N30" i="3" s="1"/>
  <c r="E31" i="3"/>
  <c r="I8" i="7" l="1"/>
  <c r="G20" i="12"/>
  <c r="G13" i="6"/>
  <c r="G25" i="6" s="1"/>
  <c r="G75" i="2"/>
  <c r="P28" i="2"/>
  <c r="G32" i="4"/>
  <c r="H32" i="4" s="1"/>
  <c r="L32" i="4" s="1"/>
  <c r="M29" i="4" s="1"/>
  <c r="I7" i="6" s="1"/>
  <c r="I31" i="3"/>
  <c r="L31" i="3" s="1"/>
  <c r="N31" i="3" s="1"/>
  <c r="I69" i="3" s="1"/>
  <c r="I74" i="3" s="1"/>
  <c r="H31" i="3"/>
  <c r="O31" i="3" s="1"/>
  <c r="G75" i="3" s="1"/>
  <c r="I76" i="3"/>
  <c r="E32" i="2"/>
  <c r="G7" i="7" l="1"/>
  <c r="P28" i="3"/>
  <c r="E32" i="3"/>
  <c r="J22" i="12"/>
  <c r="H32" i="2"/>
  <c r="O32" i="2" s="1"/>
  <c r="I32" i="2"/>
  <c r="L32" i="2" s="1"/>
  <c r="N32" i="2" s="1"/>
  <c r="I14" i="7"/>
  <c r="I19" i="12"/>
  <c r="L21" i="12" s="1"/>
  <c r="E33" i="2" l="1"/>
  <c r="G33" i="4"/>
  <c r="H33" i="4" s="1"/>
  <c r="L33" i="4" s="1"/>
  <c r="M24" i="12"/>
  <c r="G13" i="7"/>
  <c r="H32" i="3"/>
  <c r="O32" i="3" s="1"/>
  <c r="I32" i="3"/>
  <c r="L32" i="3" s="1"/>
  <c r="N32" i="3" s="1"/>
  <c r="E33" i="3" l="1"/>
  <c r="G15" i="7"/>
  <c r="G16" i="12" s="1"/>
  <c r="H33" i="2"/>
  <c r="O33" i="2" s="1"/>
  <c r="I33" i="2"/>
  <c r="L33" i="2" s="1"/>
  <c r="N33" i="2" s="1"/>
  <c r="G34" i="4" l="1"/>
  <c r="H34" i="4" s="1"/>
  <c r="L34" i="4" s="1"/>
  <c r="E34" i="2"/>
  <c r="K17" i="12"/>
  <c r="G28" i="12"/>
  <c r="H33" i="3"/>
  <c r="O33" i="3" s="1"/>
  <c r="I33" i="3"/>
  <c r="L33" i="3" s="1"/>
  <c r="N33" i="3" s="1"/>
  <c r="G35" i="4" l="1"/>
  <c r="H35" i="4" s="1"/>
  <c r="L35" i="4" s="1"/>
  <c r="H34" i="2"/>
  <c r="O34" i="2" s="1"/>
  <c r="E35" i="2"/>
  <c r="I34" i="2"/>
  <c r="L34" i="2" s="1"/>
  <c r="N34" i="2" s="1"/>
  <c r="E34" i="3"/>
  <c r="H34" i="3" l="1"/>
  <c r="O34" i="3" s="1"/>
  <c r="I34" i="3"/>
  <c r="L34" i="3" s="1"/>
  <c r="N34" i="3" s="1"/>
  <c r="G36" i="4"/>
  <c r="H36" i="4" s="1"/>
  <c r="L36" i="4" s="1"/>
  <c r="M33" i="4" s="1"/>
  <c r="J7" i="6" s="1"/>
  <c r="I5" i="5"/>
  <c r="I35" i="2"/>
  <c r="L35" i="2" s="1"/>
  <c r="N35" i="2" s="1"/>
  <c r="J69" i="2" s="1"/>
  <c r="J74" i="2" s="1"/>
  <c r="J6" i="7" s="1"/>
  <c r="J12" i="7" s="1"/>
  <c r="J76" i="2"/>
  <c r="H35" i="2"/>
  <c r="O35" i="2" s="1"/>
  <c r="P32" i="2" s="1"/>
  <c r="J19" i="12" l="1"/>
  <c r="M21" i="12" s="1"/>
  <c r="E36" i="2"/>
  <c r="H75" i="2"/>
  <c r="E35" i="3"/>
  <c r="J8" i="7"/>
  <c r="D17" i="5"/>
  <c r="E31" i="5" s="1"/>
  <c r="H8" i="6" s="1"/>
  <c r="D13" i="5"/>
  <c r="E27" i="5" s="1"/>
  <c r="H35" i="3" l="1"/>
  <c r="O35" i="3" s="1"/>
  <c r="J76" i="3"/>
  <c r="I35" i="3"/>
  <c r="L35" i="3" s="1"/>
  <c r="N35" i="3" s="1"/>
  <c r="J69" i="3" s="1"/>
  <c r="J74" i="3" s="1"/>
  <c r="E36" i="3"/>
  <c r="H20" i="12"/>
  <c r="H13" i="6"/>
  <c r="H25" i="6" s="1"/>
  <c r="H7" i="7"/>
  <c r="G37" i="4"/>
  <c r="H37" i="4" s="1"/>
  <c r="L37" i="4" s="1"/>
  <c r="H36" i="2"/>
  <c r="O36" i="2" s="1"/>
  <c r="I36" i="2"/>
  <c r="L36" i="2" s="1"/>
  <c r="N36" i="2" s="1"/>
  <c r="J14" i="7"/>
  <c r="I36" i="3" l="1"/>
  <c r="L36" i="3" s="1"/>
  <c r="N36" i="3" s="1"/>
  <c r="H36" i="3"/>
  <c r="O36" i="3" s="1"/>
  <c r="E37" i="3"/>
  <c r="E37" i="2"/>
  <c r="H13" i="7"/>
  <c r="H15" i="7" s="1"/>
  <c r="H16" i="12" s="1"/>
  <c r="K22" i="12"/>
  <c r="P32" i="3"/>
  <c r="H75" i="3"/>
  <c r="G38" i="4" l="1"/>
  <c r="H38" i="4" s="1"/>
  <c r="L38" i="4" s="1"/>
  <c r="E38" i="2"/>
  <c r="H37" i="2"/>
  <c r="O37" i="2" s="1"/>
  <c r="I37" i="2"/>
  <c r="L37" i="2" s="1"/>
  <c r="N37" i="2" s="1"/>
  <c r="N24" i="12"/>
  <c r="O24" i="12" s="1"/>
  <c r="E38" i="3"/>
  <c r="I37" i="3"/>
  <c r="L37" i="3" s="1"/>
  <c r="N37" i="3" s="1"/>
  <c r="H37" i="3"/>
  <c r="O37" i="3" s="1"/>
  <c r="H28" i="12"/>
  <c r="L17" i="12"/>
  <c r="E39" i="3" l="1"/>
  <c r="H38" i="3"/>
  <c r="O38" i="3" s="1"/>
  <c r="I38" i="3"/>
  <c r="L38" i="3" s="1"/>
  <c r="N38" i="3" s="1"/>
  <c r="G39" i="4"/>
  <c r="H39" i="4" s="1"/>
  <c r="L39" i="4" s="1"/>
  <c r="H38" i="2"/>
  <c r="O38" i="2" s="1"/>
  <c r="E39" i="2"/>
  <c r="I38" i="2"/>
  <c r="L38" i="2" s="1"/>
  <c r="N38" i="2" s="1"/>
  <c r="K76" i="3" l="1"/>
  <c r="H39" i="3"/>
  <c r="O39" i="3" s="1"/>
  <c r="P36" i="3" s="1"/>
  <c r="I39" i="3"/>
  <c r="L39" i="3" s="1"/>
  <c r="N39" i="3" s="1"/>
  <c r="K69" i="3" s="1"/>
  <c r="K74" i="3" s="1"/>
  <c r="J5" i="5"/>
  <c r="D18" i="5" s="1"/>
  <c r="E32" i="5" s="1"/>
  <c r="I8" i="6" s="1"/>
  <c r="K76" i="2"/>
  <c r="H39" i="2"/>
  <c r="O39" i="2" s="1"/>
  <c r="E40" i="2"/>
  <c r="I39" i="2"/>
  <c r="L39" i="2" s="1"/>
  <c r="N39" i="2" s="1"/>
  <c r="K69" i="2" s="1"/>
  <c r="K74" i="2" s="1"/>
  <c r="K6" i="7" s="1"/>
  <c r="K12" i="7" s="1"/>
  <c r="K8" i="7" l="1"/>
  <c r="K14" i="7" s="1"/>
  <c r="I75" i="3"/>
  <c r="I20" i="12"/>
  <c r="L22" i="12" s="1"/>
  <c r="I13" i="6"/>
  <c r="I25" i="6" s="1"/>
  <c r="E40" i="3"/>
  <c r="I40" i="2"/>
  <c r="L40" i="2" s="1"/>
  <c r="N40" i="2" s="1"/>
  <c r="H40" i="2"/>
  <c r="O40" i="2" s="1"/>
  <c r="E41" i="2"/>
  <c r="G40" i="4"/>
  <c r="H40" i="4" s="1"/>
  <c r="L40" i="4" s="1"/>
  <c r="M37" i="4" s="1"/>
  <c r="K7" i="6" s="1"/>
  <c r="I75" i="2"/>
  <c r="P36" i="2"/>
  <c r="K19" i="12" l="1"/>
  <c r="N21" i="12" s="1"/>
  <c r="O21" i="12" s="1"/>
  <c r="K13" i="6"/>
  <c r="K25" i="6" s="1"/>
  <c r="G41" i="4"/>
  <c r="H41" i="4" s="1"/>
  <c r="L41" i="4" s="1"/>
  <c r="I41" i="2"/>
  <c r="L41" i="2" s="1"/>
  <c r="N41" i="2" s="1"/>
  <c r="H41" i="2"/>
  <c r="O41" i="2" s="1"/>
  <c r="H40" i="3"/>
  <c r="O40" i="3" s="1"/>
  <c r="E41" i="3"/>
  <c r="I40" i="3"/>
  <c r="L40" i="3" s="1"/>
  <c r="N40" i="3" s="1"/>
  <c r="I7" i="7"/>
  <c r="I13" i="7" s="1"/>
  <c r="I15" i="7" s="1"/>
  <c r="I16" i="12" s="1"/>
  <c r="G42" i="4" l="1"/>
  <c r="H42" i="4" s="1"/>
  <c r="L42" i="4" s="1"/>
  <c r="M17" i="12"/>
  <c r="I28" i="12"/>
  <c r="H41" i="3"/>
  <c r="O41" i="3" s="1"/>
  <c r="I41" i="3"/>
  <c r="L41" i="3" s="1"/>
  <c r="N41" i="3" s="1"/>
  <c r="E42" i="3"/>
  <c r="E42" i="2"/>
  <c r="H42" i="2" l="1"/>
  <c r="O42" i="2" s="1"/>
  <c r="I42" i="2"/>
  <c r="L42" i="2" s="1"/>
  <c r="N42" i="2" s="1"/>
  <c r="I42" i="3"/>
  <c r="L42" i="3" s="1"/>
  <c r="N42" i="3" s="1"/>
  <c r="H42" i="3"/>
  <c r="O42" i="3" s="1"/>
  <c r="E43" i="2" l="1"/>
  <c r="E43" i="3"/>
  <c r="G43" i="4"/>
  <c r="H43" i="4" s="1"/>
  <c r="L43" i="4" s="1"/>
  <c r="K5" i="5" l="1"/>
  <c r="D19" i="5" s="1"/>
  <c r="E33" i="5" s="1"/>
  <c r="G44" i="4"/>
  <c r="H44" i="4" s="1"/>
  <c r="L44" i="4" s="1"/>
  <c r="M41" i="4" s="1"/>
  <c r="L7" i="6" s="1"/>
  <c r="L76" i="2"/>
  <c r="L8" i="7" s="1"/>
  <c r="L14" i="7" s="1"/>
  <c r="H43" i="2"/>
  <c r="O43" i="2" s="1"/>
  <c r="E44" i="2"/>
  <c r="I43" i="2"/>
  <c r="L43" i="2" s="1"/>
  <c r="N43" i="2" s="1"/>
  <c r="L69" i="2" s="1"/>
  <c r="L74" i="2" s="1"/>
  <c r="L6" i="7" s="1"/>
  <c r="L12" i="7" s="1"/>
  <c r="L76" i="3"/>
  <c r="H43" i="3"/>
  <c r="O43" i="3" s="1"/>
  <c r="I43" i="3"/>
  <c r="L43" i="3" s="1"/>
  <c r="N43" i="3" s="1"/>
  <c r="L69" i="3" s="1"/>
  <c r="L74" i="3" s="1"/>
  <c r="L19" i="12" l="1"/>
  <c r="L13" i="6"/>
  <c r="L25" i="6" s="1"/>
  <c r="J75" i="3"/>
  <c r="P40" i="3"/>
  <c r="J8" i="6"/>
  <c r="E34" i="5"/>
  <c r="E35" i="5" s="1"/>
  <c r="E26" i="1" s="1"/>
  <c r="F26" i="1" s="1"/>
  <c r="G45" i="4"/>
  <c r="H45" i="4" s="1"/>
  <c r="L45" i="4" s="1"/>
  <c r="H44" i="2"/>
  <c r="O44" i="2" s="1"/>
  <c r="I44" i="2"/>
  <c r="L44" i="2" s="1"/>
  <c r="N44" i="2" s="1"/>
  <c r="E45" i="2"/>
  <c r="E44" i="3"/>
  <c r="P40" i="2"/>
  <c r="J75" i="2"/>
  <c r="J7" i="7" s="1"/>
  <c r="J13" i="7" s="1"/>
  <c r="J15" i="7" s="1"/>
  <c r="J16" i="12" s="1"/>
  <c r="H44" i="3" l="1"/>
  <c r="O44" i="3" s="1"/>
  <c r="I44" i="3"/>
  <c r="L44" i="3" s="1"/>
  <c r="N44" i="3" s="1"/>
  <c r="H45" i="2"/>
  <c r="O45" i="2" s="1"/>
  <c r="E46" i="2"/>
  <c r="I45" i="2"/>
  <c r="L45" i="2" s="1"/>
  <c r="N45" i="2" s="1"/>
  <c r="N17" i="12"/>
  <c r="O17" i="12" s="1"/>
  <c r="C13" i="11"/>
  <c r="I9" i="1"/>
  <c r="F27" i="1"/>
  <c r="J20" i="12"/>
  <c r="J13" i="6"/>
  <c r="J25" i="6" s="1"/>
  <c r="O8" i="6"/>
  <c r="C9" i="8"/>
  <c r="D9" i="8" s="1"/>
  <c r="E9" i="8" l="1"/>
  <c r="C15" i="9"/>
  <c r="D8" i="13"/>
  <c r="C14" i="11"/>
  <c r="E47" i="2"/>
  <c r="I46" i="2"/>
  <c r="L46" i="2" s="1"/>
  <c r="N46" i="2" s="1"/>
  <c r="H46" i="2"/>
  <c r="O46" i="2" s="1"/>
  <c r="M22" i="12"/>
  <c r="O22" i="12" s="1"/>
  <c r="O20" i="12"/>
  <c r="I10" i="1"/>
  <c r="J7" i="1" s="1"/>
  <c r="J28" i="12"/>
  <c r="G46" i="4"/>
  <c r="H46" i="4" s="1"/>
  <c r="L46" i="4" s="1"/>
  <c r="E45" i="3"/>
  <c r="E8" i="13" l="1"/>
  <c r="H8" i="13"/>
  <c r="E46" i="3"/>
  <c r="H45" i="3"/>
  <c r="O45" i="3" s="1"/>
  <c r="I45" i="3"/>
  <c r="L45" i="3" s="1"/>
  <c r="N45" i="3" s="1"/>
  <c r="J9" i="1"/>
  <c r="M76" i="2"/>
  <c r="M8" i="7" s="1"/>
  <c r="M14" i="7" s="1"/>
  <c r="E48" i="2"/>
  <c r="L5" i="5"/>
  <c r="H47" i="2"/>
  <c r="O47" i="2" s="1"/>
  <c r="P44" i="2" s="1"/>
  <c r="I47" i="2"/>
  <c r="L47" i="2" s="1"/>
  <c r="N47" i="2" s="1"/>
  <c r="M69" i="2" s="1"/>
  <c r="M74" i="2" s="1"/>
  <c r="M6" i="7" s="1"/>
  <c r="M12" i="7" s="1"/>
  <c r="G47" i="4"/>
  <c r="H47" i="4" s="1"/>
  <c r="L47" i="4" s="1"/>
  <c r="D15" i="9"/>
  <c r="F9" i="8"/>
  <c r="H48" i="2" l="1"/>
  <c r="O48" i="2" s="1"/>
  <c r="I48" i="2"/>
  <c r="L48" i="2" s="1"/>
  <c r="N48" i="2" s="1"/>
  <c r="G48" i="4"/>
  <c r="H48" i="4" s="1"/>
  <c r="L48" i="4" s="1"/>
  <c r="M45" i="4" s="1"/>
  <c r="M7" i="6" s="1"/>
  <c r="H46" i="3"/>
  <c r="O46" i="3" s="1"/>
  <c r="I46" i="3"/>
  <c r="L46" i="3" s="1"/>
  <c r="N46" i="3" s="1"/>
  <c r="E47" i="3"/>
  <c r="K75" i="2"/>
  <c r="K7" i="7" s="1"/>
  <c r="K13" i="7" s="1"/>
  <c r="K15" i="7" s="1"/>
  <c r="K16" i="12" s="1"/>
  <c r="K28" i="12" s="1"/>
  <c r="E15" i="9"/>
  <c r="G9" i="8"/>
  <c r="M19" i="12" l="1"/>
  <c r="M13" i="6"/>
  <c r="M25" i="6" s="1"/>
  <c r="E49" i="2"/>
  <c r="F15" i="9"/>
  <c r="H9" i="8"/>
  <c r="G15" i="9" s="1"/>
  <c r="G49" i="4"/>
  <c r="H49" i="4" s="1"/>
  <c r="L49" i="4" s="1"/>
  <c r="I47" i="3"/>
  <c r="L47" i="3" s="1"/>
  <c r="N47" i="3" s="1"/>
  <c r="M69" i="3" s="1"/>
  <c r="M74" i="3" s="1"/>
  <c r="M76" i="3"/>
  <c r="H47" i="3"/>
  <c r="O47" i="3" s="1"/>
  <c r="E48" i="3" l="1"/>
  <c r="H49" i="2"/>
  <c r="O49" i="2" s="1"/>
  <c r="I49" i="2"/>
  <c r="L49" i="2" s="1"/>
  <c r="N49" i="2" s="1"/>
  <c r="K75" i="3"/>
  <c r="P44" i="3"/>
  <c r="G50" i="4" l="1"/>
  <c r="H50" i="4" s="1"/>
  <c r="L50" i="4" s="1"/>
  <c r="E50" i="2"/>
  <c r="H48" i="3"/>
  <c r="O48" i="3" s="1"/>
  <c r="I48" i="3"/>
  <c r="L48" i="3" s="1"/>
  <c r="N48" i="3" s="1"/>
  <c r="E49" i="3" l="1"/>
  <c r="H50" i="2"/>
  <c r="O50" i="2" s="1"/>
  <c r="I50" i="2"/>
  <c r="L50" i="2" s="1"/>
  <c r="N50" i="2" s="1"/>
  <c r="E51" i="2" l="1"/>
  <c r="E50" i="3"/>
  <c r="H49" i="3"/>
  <c r="O49" i="3" s="1"/>
  <c r="I49" i="3"/>
  <c r="L49" i="3" s="1"/>
  <c r="N49" i="3" s="1"/>
  <c r="G51" i="4"/>
  <c r="H51" i="4" s="1"/>
  <c r="L51" i="4" s="1"/>
  <c r="M5" i="5" l="1"/>
  <c r="E52" i="2"/>
  <c r="N76" i="2"/>
  <c r="H51" i="2"/>
  <c r="O51" i="2" s="1"/>
  <c r="I51" i="2"/>
  <c r="L51" i="2" s="1"/>
  <c r="N51" i="2" s="1"/>
  <c r="H50" i="3"/>
  <c r="O50" i="3" s="1"/>
  <c r="I50" i="3"/>
  <c r="L50" i="3" s="1"/>
  <c r="N50" i="3" s="1"/>
  <c r="N8" i="7" l="1"/>
  <c r="O76" i="2"/>
  <c r="G53" i="4"/>
  <c r="H53" i="4" s="1"/>
  <c r="L53" i="4" s="1"/>
  <c r="H52" i="2"/>
  <c r="O52" i="2" s="1"/>
  <c r="I52" i="2"/>
  <c r="L52" i="2" s="1"/>
  <c r="N52" i="2" s="1"/>
  <c r="E51" i="3"/>
  <c r="P48" i="2"/>
  <c r="L75" i="2"/>
  <c r="L7" i="7" s="1"/>
  <c r="L13" i="7" s="1"/>
  <c r="L15" i="7" s="1"/>
  <c r="L16" i="12" s="1"/>
  <c r="L28" i="12" s="1"/>
  <c r="G52" i="4"/>
  <c r="H52" i="4" s="1"/>
  <c r="L52" i="4" s="1"/>
  <c r="M49" i="4" s="1"/>
  <c r="N76" i="3" l="1"/>
  <c r="O76" i="3" s="1"/>
  <c r="H51" i="3"/>
  <c r="O51" i="3" s="1"/>
  <c r="I51" i="3"/>
  <c r="L51" i="3" s="1"/>
  <c r="N51" i="3" s="1"/>
  <c r="N14" i="7"/>
  <c r="O14" i="7" s="1"/>
  <c r="C22" i="7" s="1"/>
  <c r="D22" i="7" s="1"/>
  <c r="E22" i="7" s="1"/>
  <c r="F22" i="7" s="1"/>
  <c r="G22" i="7" s="1"/>
  <c r="O8" i="7"/>
  <c r="E53" i="2"/>
  <c r="L75" i="3" l="1"/>
  <c r="P48" i="3"/>
  <c r="G54" i="4"/>
  <c r="H54" i="4" s="1"/>
  <c r="L54" i="4" s="1"/>
  <c r="H53" i="2"/>
  <c r="O53" i="2" s="1"/>
  <c r="I53" i="2"/>
  <c r="L53" i="2" s="1"/>
  <c r="N53" i="2" s="1"/>
  <c r="E52" i="3"/>
  <c r="I52" i="3" l="1"/>
  <c r="L52" i="3" s="1"/>
  <c r="N52" i="3" s="1"/>
  <c r="H52" i="3"/>
  <c r="O52" i="3" s="1"/>
  <c r="E53" i="3"/>
  <c r="E54" i="2"/>
  <c r="H54" i="2" l="1"/>
  <c r="O54" i="2" s="1"/>
  <c r="I54" i="2"/>
  <c r="L54" i="2" s="1"/>
  <c r="N54" i="2" s="1"/>
  <c r="E54" i="3"/>
  <c r="I53" i="3"/>
  <c r="L53" i="3" s="1"/>
  <c r="N53" i="3" s="1"/>
  <c r="H53" i="3"/>
  <c r="O53" i="3" s="1"/>
  <c r="E55" i="3" l="1"/>
  <c r="H54" i="3"/>
  <c r="O54" i="3" s="1"/>
  <c r="I54" i="3"/>
  <c r="L54" i="3" s="1"/>
  <c r="N54" i="3" s="1"/>
  <c r="G55" i="4"/>
  <c r="H55" i="4" s="1"/>
  <c r="L55" i="4" s="1"/>
  <c r="E55" i="2"/>
  <c r="H55" i="3" l="1"/>
  <c r="O55" i="3" s="1"/>
  <c r="P52" i="3" s="1"/>
  <c r="I55" i="3"/>
  <c r="L55" i="3" s="1"/>
  <c r="N55" i="3" s="1"/>
  <c r="N5" i="5"/>
  <c r="H55" i="2"/>
  <c r="O55" i="2" s="1"/>
  <c r="I55" i="2"/>
  <c r="L55" i="2" s="1"/>
  <c r="N55" i="2" s="1"/>
  <c r="E56" i="2" l="1"/>
  <c r="M75" i="2"/>
  <c r="M7" i="7" s="1"/>
  <c r="M13" i="7" s="1"/>
  <c r="M15" i="7" s="1"/>
  <c r="M16" i="12" s="1"/>
  <c r="M28" i="12" s="1"/>
  <c r="P52" i="2"/>
  <c r="G56" i="4"/>
  <c r="H56" i="4" s="1"/>
  <c r="L56" i="4" s="1"/>
  <c r="M53" i="4" s="1"/>
  <c r="N7" i="6" s="1"/>
  <c r="E56" i="3"/>
  <c r="M75" i="3"/>
  <c r="N19" i="12" l="1"/>
  <c r="O19" i="12" s="1"/>
  <c r="N13" i="6"/>
  <c r="N25" i="6" s="1"/>
  <c r="C8" i="8"/>
  <c r="O7" i="6"/>
  <c r="O13" i="6" s="1"/>
  <c r="O25" i="6" s="1"/>
  <c r="H56" i="3"/>
  <c r="O56" i="3" s="1"/>
  <c r="I56" i="3"/>
  <c r="L56" i="3" s="1"/>
  <c r="N56" i="3" s="1"/>
  <c r="G57" i="4"/>
  <c r="H57" i="4" s="1"/>
  <c r="L57" i="4" s="1"/>
  <c r="E57" i="2"/>
  <c r="H56" i="2"/>
  <c r="O56" i="2" s="1"/>
  <c r="I56" i="2"/>
  <c r="L56" i="2" s="1"/>
  <c r="N56" i="2" s="1"/>
  <c r="D8" i="8" l="1"/>
  <c r="C20" i="8"/>
  <c r="E57" i="3"/>
  <c r="G58" i="4"/>
  <c r="H58" i="4" s="1"/>
  <c r="L58" i="4" s="1"/>
  <c r="E58" i="2"/>
  <c r="H57" i="2"/>
  <c r="O57" i="2" s="1"/>
  <c r="I57" i="2"/>
  <c r="L57" i="2" s="1"/>
  <c r="N57" i="2" s="1"/>
  <c r="C7" i="12"/>
  <c r="D7" i="12"/>
  <c r="E7" i="12"/>
  <c r="F7" i="12"/>
  <c r="G7" i="12"/>
  <c r="F8" i="12" l="1"/>
  <c r="O5" i="5"/>
  <c r="E59" i="2"/>
  <c r="I58" i="2"/>
  <c r="L58" i="2" s="1"/>
  <c r="N58" i="2" s="1"/>
  <c r="H58" i="2"/>
  <c r="O58" i="2" s="1"/>
  <c r="G8" i="12"/>
  <c r="E8" i="12"/>
  <c r="D8" i="12"/>
  <c r="H57" i="3"/>
  <c r="O57" i="3" s="1"/>
  <c r="I57" i="3"/>
  <c r="L57" i="3" s="1"/>
  <c r="N57" i="3" s="1"/>
  <c r="C14" i="9"/>
  <c r="C21" i="9" s="1"/>
  <c r="C25" i="9" s="1"/>
  <c r="E8" i="8"/>
  <c r="D20" i="8"/>
  <c r="C8" i="12"/>
  <c r="C7" i="10" l="1"/>
  <c r="C8" i="10" s="1"/>
  <c r="D9" i="11"/>
  <c r="D10" i="11" s="1"/>
  <c r="D9" i="13" s="1"/>
  <c r="C26" i="9"/>
  <c r="H59" i="2"/>
  <c r="O59" i="2" s="1"/>
  <c r="P56" i="2" s="1"/>
  <c r="E60" i="2"/>
  <c r="I59" i="2"/>
  <c r="L59" i="2" s="1"/>
  <c r="N59" i="2" s="1"/>
  <c r="D14" i="9"/>
  <c r="D21" i="9" s="1"/>
  <c r="D25" i="9" s="1"/>
  <c r="F8" i="8"/>
  <c r="E20" i="8"/>
  <c r="E58" i="3"/>
  <c r="G59" i="4"/>
  <c r="H59" i="4" s="1"/>
  <c r="L59" i="4" s="1"/>
  <c r="E14" i="9" l="1"/>
  <c r="E21" i="9" s="1"/>
  <c r="E25" i="9" s="1"/>
  <c r="G8" i="8"/>
  <c r="F20" i="8"/>
  <c r="H60" i="2"/>
  <c r="O60" i="2" s="1"/>
  <c r="I60" i="2"/>
  <c r="L60" i="2" s="1"/>
  <c r="N60" i="2" s="1"/>
  <c r="E9" i="11"/>
  <c r="E10" i="11" s="1"/>
  <c r="D10" i="13" s="1"/>
  <c r="H10" i="13" s="1"/>
  <c r="D7" i="10"/>
  <c r="D8" i="10" s="1"/>
  <c r="D26" i="9"/>
  <c r="I58" i="3"/>
  <c r="L58" i="3" s="1"/>
  <c r="N58" i="3" s="1"/>
  <c r="H58" i="3"/>
  <c r="O58" i="3" s="1"/>
  <c r="G60" i="4"/>
  <c r="H60" i="4" s="1"/>
  <c r="L60" i="4" s="1"/>
  <c r="M57" i="4" s="1"/>
  <c r="H9" i="13"/>
  <c r="G61" i="4" l="1"/>
  <c r="H61" i="4" s="1"/>
  <c r="L61" i="4" s="1"/>
  <c r="E59" i="3"/>
  <c r="E61" i="2"/>
  <c r="F14" i="9"/>
  <c r="F21" i="9" s="1"/>
  <c r="F25" i="9" s="1"/>
  <c r="H8" i="8"/>
  <c r="G20" i="8"/>
  <c r="E7" i="10"/>
  <c r="E8" i="10" s="1"/>
  <c r="F9" i="11"/>
  <c r="F10" i="11" s="1"/>
  <c r="D11" i="13" s="1"/>
  <c r="E26" i="9"/>
  <c r="H61" i="2" l="1"/>
  <c r="O61" i="2" s="1"/>
  <c r="I61" i="2"/>
  <c r="L61" i="2" s="1"/>
  <c r="N61" i="2" s="1"/>
  <c r="H59" i="3"/>
  <c r="O59" i="3" s="1"/>
  <c r="I59" i="3"/>
  <c r="L59" i="3" s="1"/>
  <c r="N59" i="3" s="1"/>
  <c r="G14" i="9"/>
  <c r="G21" i="9" s="1"/>
  <c r="G25" i="9" s="1"/>
  <c r="H20" i="8"/>
  <c r="H11" i="13"/>
  <c r="G9" i="11"/>
  <c r="G10" i="11" s="1"/>
  <c r="D12" i="13" s="1"/>
  <c r="H12" i="13" s="1"/>
  <c r="F7" i="10"/>
  <c r="F8" i="10" s="1"/>
  <c r="F26" i="9"/>
  <c r="G7" i="10" l="1"/>
  <c r="G8" i="10" s="1"/>
  <c r="H9" i="11"/>
  <c r="H10" i="11" s="1"/>
  <c r="D13" i="13" s="1"/>
  <c r="G26" i="9"/>
  <c r="P56" i="3"/>
  <c r="E62" i="2"/>
  <c r="E60" i="3"/>
  <c r="G62" i="4"/>
  <c r="H62" i="4" s="1"/>
  <c r="L62" i="4" s="1"/>
  <c r="H60" i="3" l="1"/>
  <c r="O60" i="3" s="1"/>
  <c r="I60" i="3"/>
  <c r="L60" i="3" s="1"/>
  <c r="N60" i="3" s="1"/>
  <c r="H13" i="13"/>
  <c r="H14" i="13" s="1"/>
  <c r="D14" i="13"/>
  <c r="G63" i="4"/>
  <c r="H63" i="4" s="1"/>
  <c r="L63" i="4" s="1"/>
  <c r="E63" i="2"/>
  <c r="H62" i="2"/>
  <c r="O62" i="2" s="1"/>
  <c r="I62" i="2"/>
  <c r="L62" i="2" s="1"/>
  <c r="N62" i="2" s="1"/>
  <c r="I63" i="2" l="1"/>
  <c r="L63" i="2" s="1"/>
  <c r="N63" i="2" s="1"/>
  <c r="N69" i="2" s="1"/>
  <c r="H63" i="2"/>
  <c r="O63" i="2" s="1"/>
  <c r="N75" i="2" s="1"/>
  <c r="E61" i="3"/>
  <c r="P60" i="2"/>
  <c r="N7" i="7" l="1"/>
  <c r="O75" i="2"/>
  <c r="N74" i="2"/>
  <c r="O69" i="2"/>
  <c r="G64" i="4"/>
  <c r="H64" i="4" s="1"/>
  <c r="H61" i="3"/>
  <c r="O61" i="3" s="1"/>
  <c r="I61" i="3"/>
  <c r="L61" i="3" s="1"/>
  <c r="N61" i="3" s="1"/>
  <c r="N6" i="7" l="1"/>
  <c r="O74" i="2"/>
  <c r="E62" i="3"/>
  <c r="L64" i="4"/>
  <c r="H65" i="4"/>
  <c r="H66" i="4" s="1"/>
  <c r="N13" i="7"/>
  <c r="O13" i="7" s="1"/>
  <c r="C21" i="7" s="1"/>
  <c r="D21" i="7" s="1"/>
  <c r="E21" i="7" s="1"/>
  <c r="F21" i="7" s="1"/>
  <c r="G21" i="7" s="1"/>
  <c r="O7" i="7"/>
  <c r="E63" i="3" l="1"/>
  <c r="H62" i="3"/>
  <c r="O62" i="3" s="1"/>
  <c r="I62" i="3"/>
  <c r="L62" i="3" s="1"/>
  <c r="N62" i="3" s="1"/>
  <c r="N12" i="7"/>
  <c r="O6" i="7"/>
  <c r="L66" i="4"/>
  <c r="E25" i="1" s="1"/>
  <c r="M61" i="4"/>
  <c r="N15" i="7" l="1"/>
  <c r="O12" i="7"/>
  <c r="C20" i="7" s="1"/>
  <c r="I63" i="3"/>
  <c r="L63" i="3" s="1"/>
  <c r="N63" i="3" s="1"/>
  <c r="N69" i="3" s="1"/>
  <c r="H63" i="3"/>
  <c r="O63" i="3" s="1"/>
  <c r="N75" i="3" s="1"/>
  <c r="O75" i="3" s="1"/>
  <c r="N74" i="3" l="1"/>
  <c r="O74" i="3" s="1"/>
  <c r="O69" i="3"/>
  <c r="P60" i="3"/>
  <c r="C23" i="7"/>
  <c r="D20" i="7"/>
  <c r="N16" i="12"/>
  <c r="O15" i="7"/>
  <c r="D5" i="11" l="1"/>
  <c r="D7" i="11" s="1"/>
  <c r="D14" i="11" s="1"/>
  <c r="C5" i="10"/>
  <c r="C9" i="10" s="1"/>
  <c r="C11" i="10" s="1"/>
  <c r="N28" i="12"/>
  <c r="C5" i="12"/>
  <c r="E20" i="7"/>
  <c r="D23" i="7"/>
  <c r="E5" i="11" l="1"/>
  <c r="E7" i="11" s="1"/>
  <c r="D5" i="10"/>
  <c r="D9" i="10" s="1"/>
  <c r="D11" i="10" s="1"/>
  <c r="C12" i="10"/>
  <c r="C13" i="10" s="1"/>
  <c r="C14" i="10" s="1"/>
  <c r="D5" i="12"/>
  <c r="C9" i="12"/>
  <c r="C10" i="12" s="1"/>
  <c r="F20" i="7"/>
  <c r="E23" i="7"/>
  <c r="D12" i="10" l="1"/>
  <c r="D13" i="10" s="1"/>
  <c r="F5" i="11"/>
  <c r="F7" i="11" s="1"/>
  <c r="E5" i="10"/>
  <c r="E9" i="10" s="1"/>
  <c r="E11" i="10" s="1"/>
  <c r="F23" i="7"/>
  <c r="G20" i="7"/>
  <c r="G23" i="7" s="1"/>
  <c r="E5" i="12"/>
  <c r="D9" i="12"/>
  <c r="D10" i="12" s="1"/>
  <c r="C9" i="13"/>
  <c r="C10" i="13"/>
  <c r="E14" i="11"/>
  <c r="E12" i="10" l="1"/>
  <c r="E13" i="10" s="1"/>
  <c r="F5" i="12"/>
  <c r="E9" i="12"/>
  <c r="E10" i="12" s="1"/>
  <c r="C11" i="13"/>
  <c r="F14" i="11"/>
  <c r="E10" i="13"/>
  <c r="G10" i="13"/>
  <c r="H5" i="11"/>
  <c r="H7" i="11" s="1"/>
  <c r="G5" i="10"/>
  <c r="G9" i="10" s="1"/>
  <c r="G11" i="10" s="1"/>
  <c r="E9" i="13"/>
  <c r="G9" i="13"/>
  <c r="F5" i="10"/>
  <c r="F9" i="10" s="1"/>
  <c r="F11" i="10" s="1"/>
  <c r="G5" i="11"/>
  <c r="G7" i="11" s="1"/>
  <c r="C12" i="13" l="1"/>
  <c r="G14" i="11"/>
  <c r="F12" i="10"/>
  <c r="F13" i="10" s="1"/>
  <c r="G5" i="12"/>
  <c r="G9" i="12" s="1"/>
  <c r="G10" i="12" s="1"/>
  <c r="F9" i="12"/>
  <c r="F10" i="12" s="1"/>
  <c r="G12" i="10"/>
  <c r="G13" i="10" s="1"/>
  <c r="C13" i="13"/>
  <c r="H14" i="11"/>
  <c r="E11" i="13"/>
  <c r="G11" i="13"/>
  <c r="E12" i="13" l="1"/>
  <c r="G12" i="13"/>
  <c r="C14" i="13"/>
  <c r="F18" i="13"/>
  <c r="E13" i="13"/>
  <c r="G13" i="13"/>
  <c r="G14" i="13" s="1"/>
  <c r="F19" i="13" l="1"/>
  <c r="F17" i="13"/>
  <c r="E14" i="13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ID#AAAAhCwfkcA
usuario01    (2022-11-16 15:56:54)
DOCUMENTO REFLEJADO A 5 AÑOS, CONSIDERANDO  LA FORMULA ESTABLECIDA.</t>
        </r>
      </text>
    </comment>
    <comment ref="B17" authorId="0" shapeId="0">
      <text>
        <r>
          <rPr>
            <sz val="11"/>
            <color theme="1"/>
            <rFont val="Calibri"/>
            <scheme val="minor"/>
          </rPr>
          <t>======
ID#AAAAhCwfkb0
SAUL BAUTISTA    (2022-11-16 15:56:54)
BIENES DURADEROS PARA EL FUNCIONAMIENTO DEL PROYECTO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mBDgM6NRai1Rym25FytVMCu3sVQ=="/>
    </ext>
  </extL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ID#AAAAhCwfkb4
usuario01    (2022-11-16 15:56:54)
DOCUMENTO QUE MUESTRA ENTRADAS Y SALIDAS DE EFECTIVO EN UN PERIODO DETERMINADO.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NaQAiZpe/jU6aJEAK3l28Zq9eg=="/>
    </ext>
  </extLst>
</comments>
</file>

<file path=xl/comments3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ID#AAAAhCwfkcM
usuario01    (2022-11-16 15:56:54)
CALCULAR EL PUNTO DE EQUILIBRIO EN PORCENTAJE DE VENTAS CON LA FORMULA ESTUDIADA.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rciztA62sVvsq/rI2CXuHJXXjw=="/>
    </ext>
  </extLst>
</comments>
</file>

<file path=xl/comments4.xml><?xml version="1.0" encoding="utf-8"?>
<comments xmlns="http://schemas.openxmlformats.org/spreadsheetml/2006/main">
  <authors>
    <author/>
  </authors>
  <commentList>
    <comment ref="E17" authorId="0" shapeId="0">
      <text>
        <r>
          <rPr>
            <sz val="11"/>
            <color theme="1"/>
            <rFont val="Calibri"/>
            <scheme val="minor"/>
          </rPr>
          <t>======
ID#AAAAhCwfkcI
usuario01    (2022-11-16 15:56:54)
VALOR ACTUAL NETO</t>
        </r>
      </text>
    </comment>
    <comment ref="E18" authorId="0" shapeId="0">
      <text>
        <r>
          <rPr>
            <sz val="11"/>
            <color theme="1"/>
            <rFont val="Calibri"/>
            <scheme val="minor"/>
          </rPr>
          <t>======
ID#AAAAhCwfkcE
usuario01    (2022-11-16 15:56:54)
TASA INTERNA DE RETORNO</t>
        </r>
      </text>
    </comment>
    <comment ref="E19" authorId="0" shapeId="0">
      <text>
        <r>
          <rPr>
            <sz val="11"/>
            <color theme="1"/>
            <rFont val="Calibri"/>
            <scheme val="minor"/>
          </rPr>
          <t>======
ID#AAAAhCwfkcU
usuario01    (2022-11-16 15:56:54)
RELACION BENEFICIO-COSTO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RivoorSLTGvWuqT3pr/hQPd0eJA=="/>
    </ext>
  </extLst>
</comments>
</file>

<file path=xl/sharedStrings.xml><?xml version="1.0" encoding="utf-8"?>
<sst xmlns="http://schemas.openxmlformats.org/spreadsheetml/2006/main" count="656" uniqueCount="332">
  <si>
    <t>Proyecto Gallinas Ponedoras</t>
  </si>
  <si>
    <t xml:space="preserve">PRESUPUESTO DE INVERSION </t>
  </si>
  <si>
    <t>CONCEPTOS</t>
  </si>
  <si>
    <t>UNIDAD</t>
  </si>
  <si>
    <t>CANTIDAD</t>
  </si>
  <si>
    <t>COSTO UNITARIO</t>
  </si>
  <si>
    <t>TOTAL</t>
  </si>
  <si>
    <t>ACTIVO FIJO</t>
  </si>
  <si>
    <t>pollitas 1 semana de edad</t>
  </si>
  <si>
    <t>pollitas</t>
  </si>
  <si>
    <t>CONTROL DE COSTOS/CONCEPTO</t>
  </si>
  <si>
    <t xml:space="preserve">kit baterias </t>
  </si>
  <si>
    <t>unidad</t>
  </si>
  <si>
    <t>CONCEPTO</t>
  </si>
  <si>
    <t>COSTO TOTAL</t>
  </si>
  <si>
    <t>% COSTO TOTAL</t>
  </si>
  <si>
    <t>teja roja trapezodal 2,44x0,94 (techo)</t>
  </si>
  <si>
    <t>ACTIVO DIFERIDO</t>
  </si>
  <si>
    <t>Sistema estructural GALPON</t>
  </si>
  <si>
    <t>malla electrosoldada(losa cimentacion) 15x15x4mm</t>
  </si>
  <si>
    <t>m^2</t>
  </si>
  <si>
    <t>CAPITAL DE TRABAJO</t>
  </si>
  <si>
    <t>varilla corrugada 1/2"</t>
  </si>
  <si>
    <t>metros</t>
  </si>
  <si>
    <t>varilla corrugada 5/8"</t>
  </si>
  <si>
    <t>varilla corrugada 3/8"</t>
  </si>
  <si>
    <t>arena base concreto</t>
  </si>
  <si>
    <t>kg</t>
  </si>
  <si>
    <t>Gravilla base concreto</t>
  </si>
  <si>
    <t>cemento portland</t>
  </si>
  <si>
    <t>sacos</t>
  </si>
  <si>
    <t>bloque #4 10x20*30</t>
  </si>
  <si>
    <t>Amarre Teja cal 18</t>
  </si>
  <si>
    <t>Tubo estructural 2"x1" (correas techo)</t>
  </si>
  <si>
    <t>MANO DE OBRA CONSTRUCCION</t>
  </si>
  <si>
    <t>JORNAL</t>
  </si>
  <si>
    <t>Capacitacion y asistencia tecnica</t>
  </si>
  <si>
    <t>presupuesto</t>
  </si>
  <si>
    <t>Diseño proyecto</t>
  </si>
  <si>
    <t>Alimento concentrado</t>
  </si>
  <si>
    <t>PAGO TOTAL</t>
  </si>
  <si>
    <t>Vacunas</t>
  </si>
  <si>
    <t>NOTA</t>
  </si>
  <si>
    <t>LOS COSTOS PUEDEN VARIAN ACORDE A LAS DIVERSAS REGIONES COLOMBIANAS</t>
  </si>
  <si>
    <t>Gallinas de doble proposito</t>
  </si>
  <si>
    <t>Desarrollo del Ciclo de Produccion de Huevo y Carne</t>
  </si>
  <si>
    <t>Etapa</t>
  </si>
  <si>
    <t>Edad</t>
  </si>
  <si>
    <t>Mortalidad</t>
  </si>
  <si>
    <t>Total de aves</t>
  </si>
  <si>
    <t>Aves para carne %</t>
  </si>
  <si>
    <t>Aves para huevo %</t>
  </si>
  <si>
    <t xml:space="preserve">Aves para carne </t>
  </si>
  <si>
    <t xml:space="preserve">Aves para huevo </t>
  </si>
  <si>
    <t>Produccion Huevo/Ave/Dia</t>
  </si>
  <si>
    <t>Produccion Carne (kg/ave)</t>
  </si>
  <si>
    <t>Produccion Total Huevo/Semana</t>
  </si>
  <si>
    <t>Productividad Efectiva (%)</t>
  </si>
  <si>
    <t>Produccion Semanal Neto</t>
  </si>
  <si>
    <t>Produccion de carne</t>
  </si>
  <si>
    <t>Iniciacion</t>
  </si>
  <si>
    <t>Semana 1</t>
  </si>
  <si>
    <t>MES 01</t>
  </si>
  <si>
    <t>Semana 2</t>
  </si>
  <si>
    <t>Semana 3</t>
  </si>
  <si>
    <t>Semana 4</t>
  </si>
  <si>
    <t>Semana 5</t>
  </si>
  <si>
    <t>MES 02</t>
  </si>
  <si>
    <t>Semana 6</t>
  </si>
  <si>
    <t>Semana 7</t>
  </si>
  <si>
    <t>Semana 8</t>
  </si>
  <si>
    <t>Desarrollo</t>
  </si>
  <si>
    <t>Semana 9</t>
  </si>
  <si>
    <t>MES 03</t>
  </si>
  <si>
    <t>Semana 10</t>
  </si>
  <si>
    <t>Semana 11</t>
  </si>
  <si>
    <t>Semana 12</t>
  </si>
  <si>
    <t>Semana 13</t>
  </si>
  <si>
    <t>MES 04</t>
  </si>
  <si>
    <t>Semana 14</t>
  </si>
  <si>
    <t>Semana 15</t>
  </si>
  <si>
    <t>Semana 16</t>
  </si>
  <si>
    <t>Semana 17</t>
  </si>
  <si>
    <t>MES 05</t>
  </si>
  <si>
    <t>Semana 18</t>
  </si>
  <si>
    <t>Produccion</t>
  </si>
  <si>
    <t>Semana 19</t>
  </si>
  <si>
    <t>Semana 20</t>
  </si>
  <si>
    <t>Semana 21</t>
  </si>
  <si>
    <t>MES 06</t>
  </si>
  <si>
    <t>Semana 22</t>
  </si>
  <si>
    <t>Semana 23</t>
  </si>
  <si>
    <t>Semana 24</t>
  </si>
  <si>
    <t>Semana 25</t>
  </si>
  <si>
    <t>MES 07</t>
  </si>
  <si>
    <t>Semana 26</t>
  </si>
  <si>
    <t>Semana 27</t>
  </si>
  <si>
    <t>Semana 28</t>
  </si>
  <si>
    <t>Semana 29</t>
  </si>
  <si>
    <t>MES 08</t>
  </si>
  <si>
    <t>Semana 30</t>
  </si>
  <si>
    <t>Semana 31</t>
  </si>
  <si>
    <t>Semana 32</t>
  </si>
  <si>
    <t>Semana 33</t>
  </si>
  <si>
    <t>MES 09</t>
  </si>
  <si>
    <t>Semana 34</t>
  </si>
  <si>
    <t>Semana 35</t>
  </si>
  <si>
    <t>Semana 36</t>
  </si>
  <si>
    <t>Semana 37</t>
  </si>
  <si>
    <t>MES 10</t>
  </si>
  <si>
    <t>Semana 38</t>
  </si>
  <si>
    <t>Semana 39</t>
  </si>
  <si>
    <t>Semana 40</t>
  </si>
  <si>
    <t>Semana 41</t>
  </si>
  <si>
    <t>MES 11</t>
  </si>
  <si>
    <t>Semana 42</t>
  </si>
  <si>
    <t>Semana 43</t>
  </si>
  <si>
    <t>Semana 44</t>
  </si>
  <si>
    <t>Semana 45</t>
  </si>
  <si>
    <t>MES 12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</si>
  <si>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</si>
  <si>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</si>
  <si>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</si>
  <si>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</si>
  <si>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</si>
  <si>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</si>
  <si>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</si>
  <si>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</si>
  <si>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Semana 54</t>
  </si>
  <si>
    <t>Semana 55</t>
  </si>
  <si>
    <t>Semana 56</t>
  </si>
  <si>
    <t>Semana 57</t>
  </si>
  <si>
    <t>Semana 58</t>
  </si>
  <si>
    <t>Semana 59</t>
  </si>
  <si>
    <t>Semana 60</t>
  </si>
  <si>
    <t>Desarrollo de la Produccion Mensual de Huevo (Unidades)</t>
  </si>
  <si>
    <t>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</si>
  <si>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</si>
  <si>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</si>
  <si>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</si>
  <si>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</si>
  <si>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</si>
  <si>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</si>
  <si>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</si>
  <si>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</si>
  <si>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</si>
  <si>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</si>
  <si>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</si>
  <si>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</si>
  <si>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Huevo</t>
  </si>
  <si>
    <t>1 carton =</t>
  </si>
  <si>
    <t>huevos</t>
  </si>
  <si>
    <t>cartones huevos</t>
  </si>
  <si>
    <t>Carne (kg)</t>
  </si>
  <si>
    <t>Kg Gallinaza</t>
  </si>
  <si>
    <t>Programa de Alimentacion</t>
  </si>
  <si>
    <t>proyeccion alimentacion pastoreo</t>
  </si>
  <si>
    <t>COSTO ALIMENTO (PESOS)</t>
  </si>
  <si>
    <t>peso saco (Kg)</t>
  </si>
  <si>
    <t>Consumo de maiz/alimento</t>
  </si>
  <si>
    <t>Total de Aves</t>
  </si>
  <si>
    <t>Consumo alimento/Semana (kg)</t>
  </si>
  <si>
    <t>Costo Unitario Alimento</t>
  </si>
  <si>
    <t>Costo total alimento</t>
  </si>
  <si>
    <t>Mensual</t>
  </si>
  <si>
    <t>Gr/Ave/Dia</t>
  </si>
  <si>
    <t>Kg/Ave/Dia</t>
  </si>
  <si>
    <t>Producción</t>
  </si>
  <si>
    <t>consumo total alimento (kg)</t>
  </si>
  <si>
    <t>Kg</t>
  </si>
  <si>
    <t>sacos totales alimento</t>
  </si>
  <si>
    <t>COSTO TOTAL ALIMENTACION ( 100% CONCENTRADOS)</t>
  </si>
  <si>
    <t>PROGRAMA DE VACUNACION POR CICLO</t>
  </si>
  <si>
    <t>Total de aves en un ciclo</t>
  </si>
  <si>
    <t xml:space="preserve">Dosis aplicada </t>
  </si>
  <si>
    <t>Vacuna/Medicamento</t>
  </si>
  <si>
    <t>Dosis vacuna</t>
  </si>
  <si>
    <t>Momento de aplicación</t>
  </si>
  <si>
    <t>New Castle</t>
  </si>
  <si>
    <t>en el primer mes</t>
  </si>
  <si>
    <t>marek (dosis)</t>
  </si>
  <si>
    <t>Colera Avial</t>
  </si>
  <si>
    <t>en el segundo mes</t>
  </si>
  <si>
    <t>diarrea blanca (trimetroprim sobres)</t>
  </si>
  <si>
    <t>Coriza infecciosa</t>
  </si>
  <si>
    <t>en el tercer mes</t>
  </si>
  <si>
    <t>coccidiosis (toltrazuril frasco)</t>
  </si>
  <si>
    <t>Marek</t>
  </si>
  <si>
    <t>Coccidiosis</t>
  </si>
  <si>
    <t>en el sexto mes</t>
  </si>
  <si>
    <t>Parasitos internos</t>
  </si>
  <si>
    <t>en el cuarto mes</t>
  </si>
  <si>
    <t>Viruela avial</t>
  </si>
  <si>
    <t>cal (parasitos externos) kg</t>
  </si>
  <si>
    <t>Broquintis B1</t>
  </si>
  <si>
    <t>en el quinto mes</t>
  </si>
  <si>
    <t>parásitos internos (frasco de panacur)</t>
  </si>
  <si>
    <t>Gumboro</t>
  </si>
  <si>
    <t>Bronquitis</t>
  </si>
  <si>
    <t>en el septimo mes</t>
  </si>
  <si>
    <t>en el octavo mes</t>
  </si>
  <si>
    <t>Costo total por vacunas</t>
  </si>
  <si>
    <t>Costo unitario</t>
  </si>
  <si>
    <t>Costo total</t>
  </si>
  <si>
    <t>Total por ciclo</t>
  </si>
  <si>
    <t>Total por año</t>
  </si>
  <si>
    <t>Otros costos por ciclo</t>
  </si>
  <si>
    <t>Concepto</t>
  </si>
  <si>
    <t>Cantidad</t>
  </si>
  <si>
    <t>Costo Unit</t>
  </si>
  <si>
    <t>visita veterinario</t>
  </si>
  <si>
    <t>Memoria de costos de operación</t>
  </si>
  <si>
    <t>GALLINAS PONEDORAS</t>
  </si>
  <si>
    <t xml:space="preserve">COSTOS MENSUALES DE OPERACIÓN DEL PROYECTO </t>
  </si>
  <si>
    <t xml:space="preserve">CONCEPTO/MES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</si>
  <si>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</si>
  <si>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</si>
  <si>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</si>
  <si>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</si>
  <si>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</si>
  <si>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</si>
  <si>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</si>
  <si>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</si>
  <si>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</si>
  <si>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 xml:space="preserve">TOTAL </t>
  </si>
  <si>
    <t xml:space="preserve">COSTOS VARIABLES </t>
  </si>
  <si>
    <t>Cuidados y mano de obra</t>
  </si>
  <si>
    <t>alimento concentrado</t>
  </si>
  <si>
    <t>Publicidad</t>
  </si>
  <si>
    <t>Energia electrica</t>
  </si>
  <si>
    <t>Aplicación vacunas</t>
  </si>
  <si>
    <t xml:space="preserve">Imprevistos </t>
  </si>
  <si>
    <t>Subtotal</t>
  </si>
  <si>
    <t xml:space="preserve">COSTOS FIJOS </t>
  </si>
  <si>
    <t>Administrador General</t>
  </si>
  <si>
    <t>Ventas</t>
  </si>
  <si>
    <t>Velador</t>
  </si>
  <si>
    <t>Agua</t>
  </si>
  <si>
    <t>cuota credito mensual</t>
  </si>
  <si>
    <t>Costo Total</t>
  </si>
  <si>
    <t>COSTO UNIT</t>
  </si>
  <si>
    <t>FRECUENCIA</t>
  </si>
  <si>
    <t>COSTO MENSUAL</t>
  </si>
  <si>
    <t>Administrador</t>
  </si>
  <si>
    <t>Telefonia</t>
  </si>
  <si>
    <t>Imprevistos</t>
  </si>
  <si>
    <t>Proyeccion de Ingresos</t>
  </si>
  <si>
    <t>Ingresos Mensuales</t>
  </si>
  <si>
    <t>Total</t>
  </si>
  <si>
    <t>Carne Kg</t>
  </si>
  <si>
    <t>Gallinaza Kg</t>
  </si>
  <si>
    <t>Precio/carton</t>
  </si>
  <si>
    <t>Precio/kg carne</t>
  </si>
  <si>
    <t>precio/ kg gallinaza</t>
  </si>
  <si>
    <t>Venta de Huevo</t>
  </si>
  <si>
    <t xml:space="preserve">Venta de Carne </t>
  </si>
  <si>
    <t>venta gallinaza</t>
  </si>
  <si>
    <t>Ingresos por ventas</t>
  </si>
  <si>
    <t>Proyeccion de Ingresos Anuales</t>
  </si>
  <si>
    <t>Año 1</t>
  </si>
  <si>
    <t>Año 2</t>
  </si>
  <si>
    <t>Año 3</t>
  </si>
  <si>
    <t>Año 4</t>
  </si>
  <si>
    <t>Año 5</t>
  </si>
  <si>
    <t>Carne</t>
  </si>
  <si>
    <t>gallinaza</t>
  </si>
  <si>
    <t>Ingresos totales</t>
  </si>
  <si>
    <t xml:space="preserve">      PROYECCION DE COSTOS</t>
  </si>
  <si>
    <t>COSTOS DEL PROYECTO</t>
  </si>
  <si>
    <t>COSTOS</t>
  </si>
  <si>
    <t>AÑO</t>
  </si>
  <si>
    <t xml:space="preserve">CONCEPTO </t>
  </si>
  <si>
    <t>COSTO PROMED. MENSUAL</t>
  </si>
  <si>
    <t>Compra de pollas</t>
  </si>
  <si>
    <t xml:space="preserve">      COSTOS TOTALES</t>
  </si>
  <si>
    <t>COSTOS FIJOS</t>
  </si>
  <si>
    <t>AÑO 1</t>
  </si>
  <si>
    <t>AÑO 2</t>
  </si>
  <si>
    <t>AÑO 3</t>
  </si>
  <si>
    <t>AÑO 4</t>
  </si>
  <si>
    <t>AÑO 5</t>
  </si>
  <si>
    <t>COSTOS VARIABLES</t>
  </si>
  <si>
    <t>COSTOS TOTALES</t>
  </si>
  <si>
    <t xml:space="preserve">      ESTADO DE RESULTADOS</t>
  </si>
  <si>
    <t>( + ) VENTAS</t>
  </si>
  <si>
    <t>( - ) COSTOS TOTALES</t>
  </si>
  <si>
    <t>( = ) UTILIDAD BRUTA</t>
  </si>
  <si>
    <t>( - ) DEPRECIACION</t>
  </si>
  <si>
    <t>( = ) UTILIDAD ANTES DE IMPUESTOS</t>
  </si>
  <si>
    <t xml:space="preserve">( - ) IMPUESTOS </t>
  </si>
  <si>
    <t>( =  ) UTILIDAD DEL EJERCICIO</t>
  </si>
  <si>
    <t>COSTOS DE DEPRECIACIONES</t>
  </si>
  <si>
    <t>VALOR ORIGINAL</t>
  </si>
  <si>
    <t>TASA</t>
  </si>
  <si>
    <t>AÑOS</t>
  </si>
  <si>
    <t>DEP ANUAL</t>
  </si>
  <si>
    <t>VALOR RESCATE</t>
  </si>
  <si>
    <t xml:space="preserve">      FLUJO DE EFECTIVO</t>
  </si>
  <si>
    <t>CONCEPTOS / AÑO</t>
  </si>
  <si>
    <t>AÑO 0</t>
  </si>
  <si>
    <t>( + ) VALOR DE RESCATE</t>
  </si>
  <si>
    <t>( = ) INGRESOS TOTALES</t>
  </si>
  <si>
    <t>( = ) COSTOS TOTALES</t>
  </si>
  <si>
    <t>COMPRA ACTIVO FIJO</t>
  </si>
  <si>
    <t>COMPRA ACTIVO DIFERIDO</t>
  </si>
  <si>
    <t>COMPRA CAPITAL DE TRABAJO</t>
  </si>
  <si>
    <t>( = ) SALDO FINAL</t>
  </si>
  <si>
    <t xml:space="preserve">      PUNTO DE EQUILIBRIO</t>
  </si>
  <si>
    <t>VENTAS</t>
  </si>
  <si>
    <t xml:space="preserve">PUNTO DE EQUILIBRIO $ </t>
  </si>
  <si>
    <t>PUNTO DE EQUILIBRIO %</t>
  </si>
  <si>
    <t>INGRESOS</t>
  </si>
  <si>
    <t>Ingresos LOTE 1</t>
  </si>
  <si>
    <t>INGRESOS LOTE 2</t>
  </si>
  <si>
    <t>EGRESOS</t>
  </si>
  <si>
    <t>LOTE 1</t>
  </si>
  <si>
    <t>alimento concentradO</t>
  </si>
  <si>
    <t>LOTE 2</t>
  </si>
  <si>
    <t>LOTE 3</t>
  </si>
  <si>
    <t>LOTE 4</t>
  </si>
  <si>
    <t>UTILIDAD</t>
  </si>
  <si>
    <t xml:space="preserve">     ANALISIS DE RENTABILIDAD (VAN, TIR, B/C)</t>
  </si>
  <si>
    <t>TASA DE ACTUALIZACION</t>
  </si>
  <si>
    <t xml:space="preserve">COSTOS  </t>
  </si>
  <si>
    <t xml:space="preserve">FLUJO DE </t>
  </si>
  <si>
    <t xml:space="preserve"> TASA</t>
  </si>
  <si>
    <t>EFECTIVO</t>
  </si>
  <si>
    <t xml:space="preserve"> (1+t)-n</t>
  </si>
  <si>
    <t>ACTUALIZADOS</t>
  </si>
  <si>
    <t>VAN</t>
  </si>
  <si>
    <t>TIR</t>
  </si>
  <si>
    <t>B/C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</si>
</sst>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&quot;$&quot;* #,##0.00_-;\-&quot;$&quot;* #,##0.00_-;_-&quot;$&quot;* &quot;-&quot;??_-;_-@"/>
    <numFmt numFmtId="165" formatCode="_-[$$-2C0A]\ * #,##0.00_-;\-[$$-2C0A]\ * #,##0.00_-;_-[$$-2C0A]\ * &quot;-&quot;??_-;_-@"/>
    <numFmt numFmtId="166" formatCode="0.00000%"/>
    <numFmt numFmtId="167" formatCode="0.000%"/>
    <numFmt numFmtId="168" formatCode="0.0%"/>
    <numFmt numFmtId="169" formatCode="#,##0_ ;\-#,##0\ "/>
    <numFmt numFmtId="170" formatCode="#,##0.00_ ;\-#,##0.00\ "/>
    <numFmt numFmtId="171" formatCode="_-* #,##0_-;\-* #,##0_-;_-* &quot;-&quot;??_-;_-@"/>
    <numFmt numFmtId="172" formatCode="_-* #,##0.00_-;\-* #,##0.00_-;_-* &quot;-&quot;??_-;_-@"/>
    <numFmt numFmtId="173" formatCode="_-* #,##0.0000_-;\-* #,##0.0000_-;_-* &quot;-&quot;??_-;_-@"/>
    <numFmt numFmtId="174" formatCode="_-[$S/-280A]* #,##0.00_-;\-[$S/-280A]* #,##0.00_-;_-[$S/-280A]* &quot;-&quot;??_-;_-@"/>
    <numFmt numFmtId="175" formatCode="_ * #,##0.00_ ;_ * \-#,##0.00_ ;_ * &quot;-&quot;??_ ;_ @_ "/>
    <numFmt numFmtId="176" formatCode="_-&quot;$&quot;* #,##0_-;\-&quot;$&quot;* #,##0_-;_-&quot;$&quot;* &quot;-&quot;??_-;_-@"/>
  </numFmts>
  <fonts count="40">
    <font>
      <sz val="11"/>
      <color theme="1"/>
      <name val="Calibri"/>
      <scheme val="minor"/>
    </font>
    <font>
      <u/>
      <sz val="11"/>
      <color theme="10"/>
      <name val="Calibri"/>
    </font>
    <font>
      <b/>
      <i/>
      <sz val="20"/>
      <color theme="0"/>
      <name val="Calibri"/>
    </font>
    <font>
      <sz val="11"/>
      <name val="Calibri"/>
    </font>
    <font>
      <sz val="11"/>
      <color theme="1"/>
      <name val="Calibri"/>
    </font>
    <font>
      <b/>
      <sz val="16"/>
      <color rgb="FF000000"/>
      <name val="Calibri"/>
    </font>
    <font>
      <sz val="12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6"/>
      <color theme="1"/>
      <name val="Calibri"/>
    </font>
    <font>
      <b/>
      <sz val="14"/>
      <color theme="1"/>
      <name val="Calibri"/>
    </font>
    <font>
      <b/>
      <sz val="14"/>
      <color rgb="FF000000"/>
      <name val="Calibri"/>
    </font>
    <font>
      <sz val="14"/>
      <color rgb="FFFF0000"/>
      <name val="Calibri"/>
    </font>
    <font>
      <b/>
      <i/>
      <sz val="18"/>
      <color theme="0"/>
      <name val="Calibri"/>
    </font>
    <font>
      <b/>
      <i/>
      <sz val="18"/>
      <color theme="1"/>
      <name val="Calibri"/>
    </font>
    <font>
      <b/>
      <i/>
      <sz val="15"/>
      <color theme="1"/>
      <name val="Calibri"/>
    </font>
    <font>
      <b/>
      <sz val="11"/>
      <color theme="0"/>
      <name val="Calibri"/>
    </font>
    <font>
      <b/>
      <sz val="11"/>
      <color rgb="FFFF0000"/>
      <name val="Calibri"/>
    </font>
    <font>
      <b/>
      <i/>
      <sz val="16"/>
      <color theme="1"/>
      <name val="Calibri"/>
    </font>
    <font>
      <b/>
      <i/>
      <sz val="14"/>
      <color theme="1"/>
      <name val="Calibri"/>
    </font>
    <font>
      <b/>
      <i/>
      <sz val="11"/>
      <color theme="1"/>
      <name val="Calibri"/>
    </font>
    <font>
      <b/>
      <i/>
      <sz val="16"/>
      <color theme="0"/>
      <name val="Calibri"/>
    </font>
    <font>
      <b/>
      <sz val="12"/>
      <color theme="0"/>
      <name val="Calibri"/>
    </font>
    <font>
      <sz val="12"/>
      <color theme="1"/>
      <name val="Calibri"/>
    </font>
    <font>
      <b/>
      <sz val="15"/>
      <color theme="1"/>
      <name val="Calibri"/>
    </font>
    <font>
      <sz val="11"/>
      <color theme="0"/>
      <name val="Calibri"/>
    </font>
    <font>
      <u/>
      <sz val="11"/>
      <color theme="10"/>
      <name val="Calibri"/>
    </font>
    <font>
      <b/>
      <i/>
      <sz val="16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5"/>
      <color theme="10"/>
      <name val="Calibri"/>
    </font>
    <font>
      <sz val="15"/>
      <color theme="0"/>
      <name val="Calibri"/>
    </font>
    <font>
      <sz val="15"/>
      <color theme="1"/>
      <name val="Calibri"/>
    </font>
    <font>
      <sz val="15"/>
      <color rgb="FF000000"/>
      <name val="Calibri"/>
    </font>
    <font>
      <b/>
      <i/>
      <sz val="20"/>
      <color rgb="FF000000"/>
      <name val="Calibri"/>
    </font>
    <font>
      <b/>
      <i/>
      <sz val="11"/>
      <color rgb="FF000000"/>
      <name val="Calibri"/>
    </font>
    <font>
      <sz val="10"/>
      <color theme="1"/>
      <name val="Tahoma"/>
    </font>
    <font>
      <b/>
      <sz val="14"/>
      <color theme="1"/>
      <name val="Tahoma"/>
    </font>
    <font>
      <b/>
      <sz val="14"/>
      <color theme="1"/>
      <name val="Verdana"/>
    </font>
  </fonts>
  <fills count="31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938953"/>
        <bgColor rgb="FF938953"/>
      </patternFill>
    </fill>
    <fill>
      <patternFill patternType="solid">
        <fgColor rgb="FF00B0F0"/>
        <bgColor rgb="FF00B0F0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rgb="FFC6D9F0"/>
        <bgColor rgb="FFC6D9F0"/>
      </patternFill>
    </fill>
    <fill>
      <patternFill patternType="solid">
        <fgColor rgb="FFC2D69B"/>
        <bgColor rgb="FFC2D69B"/>
      </patternFill>
    </fill>
    <fill>
      <patternFill patternType="solid">
        <fgColor theme="5"/>
        <bgColor theme="5"/>
      </patternFill>
    </fill>
    <fill>
      <patternFill patternType="solid">
        <fgColor rgb="FFD8D8D8"/>
        <bgColor rgb="FFD8D8D8"/>
      </patternFill>
    </fill>
    <fill>
      <patternFill patternType="solid">
        <fgColor theme="8"/>
        <bgColor theme="8"/>
      </patternFill>
    </fill>
    <fill>
      <patternFill patternType="solid">
        <fgColor rgb="FF548DD4"/>
        <bgColor rgb="FF548DD4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E5B8B7"/>
        <bgColor rgb="FFE5B8B7"/>
      </patternFill>
    </fill>
    <fill>
      <patternFill patternType="solid">
        <fgColor rgb="FF92CDDC"/>
        <bgColor rgb="FF92CDDC"/>
      </patternFill>
    </fill>
    <fill>
      <patternFill patternType="solid">
        <fgColor rgb="FF953734"/>
        <bgColor rgb="FF953734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vertical="center" wrapText="1"/>
    </xf>
    <xf numFmtId="165" fontId="9" fillId="5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5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165" fontId="8" fillId="8" borderId="7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/>
    </xf>
    <xf numFmtId="165" fontId="11" fillId="9" borderId="7" xfId="0" applyNumberFormat="1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169" fontId="4" fillId="0" borderId="24" xfId="0" applyNumberFormat="1" applyFont="1" applyBorder="1" applyAlignment="1">
      <alignment vertical="center"/>
    </xf>
    <xf numFmtId="9" fontId="4" fillId="0" borderId="24" xfId="0" applyNumberFormat="1" applyFont="1" applyBorder="1" applyAlignment="1">
      <alignment horizontal="center" vertical="center"/>
    </xf>
    <xf numFmtId="16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0" fontId="4" fillId="0" borderId="24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center" vertical="center"/>
    </xf>
    <xf numFmtId="171" fontId="4" fillId="0" borderId="7" xfId="0" applyNumberFormat="1" applyFont="1" applyBorder="1" applyAlignment="1">
      <alignment vertical="center"/>
    </xf>
    <xf numFmtId="9" fontId="4" fillId="0" borderId="7" xfId="0" applyNumberFormat="1" applyFont="1" applyBorder="1" applyAlignment="1">
      <alignment horizontal="center" vertical="center"/>
    </xf>
    <xf numFmtId="169" fontId="4" fillId="0" borderId="7" xfId="0" applyNumberFormat="1" applyFont="1" applyBorder="1" applyAlignment="1">
      <alignment horizontal="center" vertical="center"/>
    </xf>
    <xf numFmtId="170" fontId="4" fillId="0" borderId="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8" fontId="4" fillId="0" borderId="32" xfId="0" applyNumberFormat="1" applyFont="1" applyBorder="1" applyAlignment="1">
      <alignment horizontal="center" vertical="center"/>
    </xf>
    <xf numFmtId="171" fontId="4" fillId="0" borderId="32" xfId="0" applyNumberFormat="1" applyFont="1" applyBorder="1" applyAlignment="1">
      <alignment vertical="center"/>
    </xf>
    <xf numFmtId="9" fontId="4" fillId="0" borderId="32" xfId="0" applyNumberFormat="1" applyFont="1" applyBorder="1" applyAlignment="1">
      <alignment horizontal="center" vertical="center"/>
    </xf>
    <xf numFmtId="169" fontId="4" fillId="0" borderId="3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0" fontId="4" fillId="0" borderId="3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8" fontId="4" fillId="0" borderId="36" xfId="0" applyNumberFormat="1" applyFont="1" applyBorder="1" applyAlignment="1">
      <alignment horizontal="center" vertical="center"/>
    </xf>
    <xf numFmtId="171" fontId="4" fillId="0" borderId="36" xfId="0" applyNumberFormat="1" applyFont="1" applyBorder="1" applyAlignment="1">
      <alignment vertical="center"/>
    </xf>
    <xf numFmtId="9" fontId="4" fillId="0" borderId="36" xfId="0" applyNumberFormat="1" applyFont="1" applyBorder="1" applyAlignment="1">
      <alignment horizontal="center" vertical="center"/>
    </xf>
    <xf numFmtId="169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0" fontId="4" fillId="0" borderId="36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72" fontId="4" fillId="0" borderId="7" xfId="0" applyNumberFormat="1" applyFont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72" fontId="4" fillId="0" borderId="32" xfId="0" applyNumberFormat="1" applyFont="1" applyBorder="1" applyAlignment="1">
      <alignment horizontal="center" vertical="center"/>
    </xf>
    <xf numFmtId="10" fontId="4" fillId="0" borderId="36" xfId="0" applyNumberFormat="1" applyFont="1" applyBorder="1" applyAlignment="1">
      <alignment horizontal="center" vertical="center"/>
    </xf>
    <xf numFmtId="172" fontId="4" fillId="0" borderId="36" xfId="0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172" fontId="4" fillId="12" borderId="42" xfId="0" applyNumberFormat="1" applyFont="1" applyFill="1" applyBorder="1" applyAlignment="1">
      <alignment horizontal="center" vertical="center"/>
    </xf>
    <xf numFmtId="172" fontId="4" fillId="12" borderId="43" xfId="0" applyNumberFormat="1" applyFont="1" applyFill="1" applyBorder="1" applyAlignment="1">
      <alignment horizontal="center" vertical="center"/>
    </xf>
    <xf numFmtId="172" fontId="8" fillId="14" borderId="7" xfId="0" applyNumberFormat="1" applyFont="1" applyFill="1" applyBorder="1" applyAlignment="1">
      <alignment horizontal="center" vertical="center"/>
    </xf>
    <xf numFmtId="172" fontId="8" fillId="0" borderId="7" xfId="0" applyNumberFormat="1" applyFont="1" applyBorder="1" applyAlignment="1">
      <alignment horizontal="center" vertical="center"/>
    </xf>
    <xf numFmtId="9" fontId="4" fillId="12" borderId="7" xfId="0" applyNumberFormat="1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164" fontId="4" fillId="16" borderId="7" xfId="0" applyNumberFormat="1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/>
    </xf>
    <xf numFmtId="173" fontId="4" fillId="0" borderId="7" xfId="0" applyNumberFormat="1" applyFont="1" applyBorder="1" applyAlignment="1">
      <alignment horizontal="center" vertical="center"/>
    </xf>
    <xf numFmtId="17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72" fontId="4" fillId="0" borderId="3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2" fontId="18" fillId="1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4" fontId="4" fillId="0" borderId="0" xfId="0" applyNumberFormat="1" applyFont="1" applyAlignment="1">
      <alignment horizontal="center" vertical="center"/>
    </xf>
    <xf numFmtId="175" fontId="8" fillId="0" borderId="7" xfId="0" applyNumberFormat="1" applyFont="1" applyBorder="1" applyAlignment="1">
      <alignment horizontal="center" vertical="center" wrapText="1"/>
    </xf>
    <xf numFmtId="174" fontId="8" fillId="20" borderId="7" xfId="0" applyNumberFormat="1" applyFont="1" applyFill="1" applyBorder="1" applyAlignment="1">
      <alignment horizontal="center" vertical="center" wrapText="1"/>
    </xf>
    <xf numFmtId="164" fontId="8" fillId="2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18" borderId="7" xfId="0" applyFont="1" applyFill="1" applyBorder="1" applyAlignment="1">
      <alignment horizontal="center"/>
    </xf>
    <xf numFmtId="0" fontId="17" fillId="18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171" fontId="4" fillId="0" borderId="7" xfId="0" applyNumberFormat="1" applyFont="1" applyBorder="1" applyAlignment="1">
      <alignment horizontal="center"/>
    </xf>
    <xf numFmtId="17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21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7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164" fontId="8" fillId="13" borderId="7" xfId="0" applyNumberFormat="1" applyFont="1" applyFill="1" applyBorder="1" applyAlignment="1">
      <alignment horizontal="center"/>
    </xf>
    <xf numFmtId="172" fontId="8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21" borderId="7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3" fillId="18" borderId="35" xfId="0" applyNumberFormat="1" applyFont="1" applyFill="1" applyBorder="1" applyAlignment="1">
      <alignment horizontal="center"/>
    </xf>
    <xf numFmtId="164" fontId="23" fillId="18" borderId="36" xfId="0" applyNumberFormat="1" applyFont="1" applyFill="1" applyBorder="1" applyAlignment="1">
      <alignment horizontal="center"/>
    </xf>
    <xf numFmtId="164" fontId="23" fillId="18" borderId="49" xfId="0" applyNumberFormat="1" applyFont="1" applyFill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164" fontId="24" fillId="0" borderId="50" xfId="0" applyNumberFormat="1" applyFont="1" applyBorder="1" applyAlignment="1">
      <alignment horizontal="center"/>
    </xf>
    <xf numFmtId="164" fontId="24" fillId="5" borderId="28" xfId="0" applyNumberFormat="1" applyFont="1" applyFill="1" applyBorder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164" fontId="7" fillId="19" borderId="28" xfId="0" applyNumberFormat="1" applyFont="1" applyFill="1" applyBorder="1" applyAlignment="1">
      <alignment horizontal="center"/>
    </xf>
    <xf numFmtId="164" fontId="7" fillId="19" borderId="7" xfId="0" applyNumberFormat="1" applyFont="1" applyFill="1" applyBorder="1" applyAlignment="1">
      <alignment horizontal="center"/>
    </xf>
    <xf numFmtId="164" fontId="7" fillId="19" borderId="50" xfId="0" applyNumberFormat="1" applyFont="1" applyFill="1" applyBorder="1" applyAlignment="1">
      <alignment horizontal="center"/>
    </xf>
    <xf numFmtId="164" fontId="8" fillId="5" borderId="28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7" fillId="5" borderId="28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7" fillId="22" borderId="28" xfId="0" applyNumberFormat="1" applyFont="1" applyFill="1" applyBorder="1" applyAlignment="1">
      <alignment horizontal="center"/>
    </xf>
    <xf numFmtId="164" fontId="7" fillId="22" borderId="7" xfId="0" applyNumberFormat="1" applyFont="1" applyFill="1" applyBorder="1" applyAlignment="1">
      <alignment horizontal="center"/>
    </xf>
    <xf numFmtId="164" fontId="7" fillId="22" borderId="50" xfId="0" applyNumberFormat="1" applyFon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 applyAlignment="1">
      <alignment horizontal="center"/>
    </xf>
    <xf numFmtId="164" fontId="7" fillId="3" borderId="51" xfId="0" applyNumberFormat="1" applyFont="1" applyFill="1" applyBorder="1" applyAlignment="1">
      <alignment horizontal="center"/>
    </xf>
    <xf numFmtId="164" fontId="8" fillId="22" borderId="35" xfId="0" applyNumberFormat="1" applyFont="1" applyFill="1" applyBorder="1" applyAlignment="1">
      <alignment horizontal="center" vertical="center" wrapText="1"/>
    </xf>
    <xf numFmtId="164" fontId="8" fillId="22" borderId="36" xfId="0" applyNumberFormat="1" applyFont="1" applyFill="1" applyBorder="1" applyAlignment="1">
      <alignment horizontal="center" vertical="center" wrapText="1"/>
    </xf>
    <xf numFmtId="164" fontId="8" fillId="22" borderId="49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/>
    </xf>
    <xf numFmtId="164" fontId="4" fillId="0" borderId="5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top"/>
    </xf>
    <xf numFmtId="164" fontId="4" fillId="0" borderId="32" xfId="0" applyNumberFormat="1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64" fontId="17" fillId="3" borderId="35" xfId="0" applyNumberFormat="1" applyFont="1" applyFill="1" applyBorder="1" applyAlignment="1">
      <alignment horizontal="center"/>
    </xf>
    <xf numFmtId="164" fontId="17" fillId="3" borderId="36" xfId="0" applyNumberFormat="1" applyFont="1" applyFill="1" applyBorder="1" applyAlignment="1">
      <alignment horizontal="center"/>
    </xf>
    <xf numFmtId="164" fontId="17" fillId="3" borderId="49" xfId="0" applyNumberFormat="1" applyFont="1" applyFill="1" applyBorder="1" applyAlignment="1">
      <alignment horizontal="center"/>
    </xf>
    <xf numFmtId="164" fontId="4" fillId="0" borderId="28" xfId="0" applyNumberFormat="1" applyFont="1" applyBorder="1"/>
    <xf numFmtId="164" fontId="4" fillId="0" borderId="7" xfId="0" applyNumberFormat="1" applyFont="1" applyBorder="1"/>
    <xf numFmtId="164" fontId="8" fillId="0" borderId="50" xfId="0" applyNumberFormat="1" applyFont="1" applyBorder="1"/>
    <xf numFmtId="164" fontId="4" fillId="0" borderId="50" xfId="0" applyNumberFormat="1" applyFont="1" applyBorder="1"/>
    <xf numFmtId="164" fontId="8" fillId="19" borderId="31" xfId="0" applyNumberFormat="1" applyFont="1" applyFill="1" applyBorder="1"/>
    <xf numFmtId="164" fontId="8" fillId="19" borderId="32" xfId="0" applyNumberFormat="1" applyFont="1" applyFill="1" applyBorder="1"/>
    <xf numFmtId="164" fontId="8" fillId="19" borderId="51" xfId="0" applyNumberFormat="1" applyFont="1" applyFill="1" applyBorder="1"/>
    <xf numFmtId="0" fontId="8" fillId="23" borderId="35" xfId="0" applyFont="1" applyFill="1" applyBorder="1" applyAlignment="1">
      <alignment horizontal="center"/>
    </xf>
    <xf numFmtId="0" fontId="8" fillId="23" borderId="36" xfId="0" applyFont="1" applyFill="1" applyBorder="1" applyAlignment="1">
      <alignment horizontal="center"/>
    </xf>
    <xf numFmtId="0" fontId="8" fillId="23" borderId="49" xfId="0" applyFont="1" applyFill="1" applyBorder="1" applyAlignment="1">
      <alignment horizontal="center"/>
    </xf>
    <xf numFmtId="0" fontId="4" fillId="0" borderId="28" xfId="0" applyFont="1" applyBorder="1"/>
    <xf numFmtId="0" fontId="4" fillId="0" borderId="52" xfId="0" applyFont="1" applyBorder="1"/>
    <xf numFmtId="0" fontId="8" fillId="0" borderId="31" xfId="0" applyFont="1" applyBorder="1"/>
    <xf numFmtId="164" fontId="8" fillId="0" borderId="32" xfId="0" applyNumberFormat="1" applyFont="1" applyBorder="1"/>
    <xf numFmtId="0" fontId="27" fillId="0" borderId="0" xfId="0" applyFont="1"/>
    <xf numFmtId="0" fontId="7" fillId="24" borderId="7" xfId="0" applyFont="1" applyFill="1" applyBorder="1" applyAlignment="1">
      <alignment horizontal="center"/>
    </xf>
    <xf numFmtId="0" fontId="8" fillId="24" borderId="7" xfId="0" applyFont="1" applyFill="1" applyBorder="1"/>
    <xf numFmtId="164" fontId="8" fillId="24" borderId="7" xfId="0" applyNumberFormat="1" applyFont="1" applyFill="1" applyBorder="1"/>
    <xf numFmtId="169" fontId="8" fillId="24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left" vertical="top" wrapText="1"/>
    </xf>
    <xf numFmtId="164" fontId="9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top" wrapText="1"/>
    </xf>
    <xf numFmtId="0" fontId="8" fillId="25" borderId="7" xfId="0" applyFont="1" applyFill="1" applyBorder="1"/>
    <xf numFmtId="164" fontId="4" fillId="25" borderId="7" xfId="0" applyNumberFormat="1" applyFont="1" applyFill="1" applyBorder="1" applyAlignment="1">
      <alignment horizontal="center" vertical="center"/>
    </xf>
    <xf numFmtId="164" fontId="8" fillId="25" borderId="7" xfId="0" applyNumberFormat="1" applyFont="1" applyFill="1" applyBorder="1" applyAlignment="1">
      <alignment horizontal="center" vertical="center"/>
    </xf>
    <xf numFmtId="0" fontId="28" fillId="0" borderId="0" xfId="0" applyFont="1"/>
    <xf numFmtId="0" fontId="5" fillId="0" borderId="0" xfId="0" applyFont="1"/>
    <xf numFmtId="164" fontId="9" fillId="5" borderId="7" xfId="0" applyNumberFormat="1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164" fontId="24" fillId="5" borderId="7" xfId="0" applyNumberFormat="1" applyFont="1" applyFill="1" applyBorder="1" applyAlignment="1">
      <alignment horizontal="center"/>
    </xf>
    <xf numFmtId="0" fontId="23" fillId="26" borderId="7" xfId="0" applyFont="1" applyFill="1" applyBorder="1" applyAlignment="1">
      <alignment horizontal="center"/>
    </xf>
    <xf numFmtId="164" fontId="9" fillId="5" borderId="7" xfId="0" applyNumberFormat="1" applyFont="1" applyFill="1" applyBorder="1"/>
    <xf numFmtId="0" fontId="7" fillId="6" borderId="7" xfId="0" applyFont="1" applyFill="1" applyBorder="1" applyAlignment="1">
      <alignment horizontal="center"/>
    </xf>
    <xf numFmtId="164" fontId="24" fillId="6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164" fontId="29" fillId="5" borderId="7" xfId="0" applyNumberFormat="1" applyFont="1" applyFill="1" applyBorder="1"/>
    <xf numFmtId="0" fontId="30" fillId="0" borderId="0" xfId="0" applyFont="1"/>
    <xf numFmtId="0" fontId="8" fillId="4" borderId="7" xfId="0" applyFont="1" applyFill="1" applyBorder="1"/>
    <xf numFmtId="0" fontId="8" fillId="4" borderId="7" xfId="0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left" vertical="center" wrapText="1"/>
    </xf>
    <xf numFmtId="9" fontId="4" fillId="5" borderId="7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26" fillId="0" borderId="0" xfId="0" applyFont="1"/>
    <xf numFmtId="0" fontId="23" fillId="26" borderId="53" xfId="0" applyFont="1" applyFill="1" applyBorder="1" applyAlignment="1">
      <alignment horizontal="left"/>
    </xf>
    <xf numFmtId="164" fontId="17" fillId="26" borderId="53" xfId="0" applyNumberFormat="1" applyFont="1" applyFill="1" applyBorder="1"/>
    <xf numFmtId="0" fontId="17" fillId="26" borderId="53" xfId="0" applyFont="1" applyFill="1" applyBorder="1"/>
    <xf numFmtId="164" fontId="17" fillId="8" borderId="53" xfId="0" applyNumberFormat="1" applyFont="1" applyFill="1" applyBorder="1"/>
    <xf numFmtId="0" fontId="7" fillId="4" borderId="7" xfId="0" applyFont="1" applyFill="1" applyBorder="1" applyAlignment="1">
      <alignment horizontal="center"/>
    </xf>
    <xf numFmtId="0" fontId="7" fillId="27" borderId="7" xfId="0" applyFont="1" applyFill="1" applyBorder="1" applyAlignment="1">
      <alignment horizontal="left"/>
    </xf>
    <xf numFmtId="0" fontId="31" fillId="0" borderId="0" xfId="0" applyFont="1"/>
    <xf numFmtId="0" fontId="33" fillId="0" borderId="0" xfId="0" applyFont="1"/>
    <xf numFmtId="0" fontId="4" fillId="0" borderId="0" xfId="0" applyFont="1"/>
    <xf numFmtId="0" fontId="33" fillId="24" borderId="7" xfId="0" applyFont="1" applyFill="1" applyBorder="1" applyAlignment="1">
      <alignment horizontal="center"/>
    </xf>
    <xf numFmtId="0" fontId="33" fillId="22" borderId="7" xfId="0" applyFont="1" applyFill="1" applyBorder="1" applyAlignment="1">
      <alignment horizontal="left"/>
    </xf>
    <xf numFmtId="176" fontId="34" fillId="5" borderId="7" xfId="0" applyNumberFormat="1" applyFont="1" applyFill="1" applyBorder="1"/>
    <xf numFmtId="176" fontId="33" fillId="0" borderId="7" xfId="0" applyNumberFormat="1" applyFont="1" applyBorder="1"/>
    <xf numFmtId="10" fontId="34" fillId="5" borderId="7" xfId="0" applyNumberFormat="1" applyFont="1" applyFill="1" applyBorder="1" applyAlignment="1">
      <alignment horizontal="center"/>
    </xf>
    <xf numFmtId="0" fontId="33" fillId="17" borderId="7" xfId="0" applyFont="1" applyFill="1" applyBorder="1" applyAlignment="1">
      <alignment horizontal="center" vertical="center"/>
    </xf>
    <xf numFmtId="176" fontId="33" fillId="17" borderId="7" xfId="0" applyNumberFormat="1" applyFont="1" applyFill="1" applyBorder="1" applyAlignment="1">
      <alignment horizontal="center" vertical="center"/>
    </xf>
    <xf numFmtId="0" fontId="33" fillId="30" borderId="7" xfId="0" applyFont="1" applyFill="1" applyBorder="1" applyAlignment="1">
      <alignment horizontal="center" vertical="center"/>
    </xf>
    <xf numFmtId="176" fontId="33" fillId="30" borderId="7" xfId="0" applyNumberFormat="1" applyFont="1" applyFill="1" applyBorder="1" applyAlignment="1">
      <alignment horizontal="center" vertical="center"/>
    </xf>
    <xf numFmtId="0" fontId="33" fillId="0" borderId="7" xfId="0" applyFont="1" applyBorder="1"/>
    <xf numFmtId="176" fontId="33" fillId="0" borderId="7" xfId="0" applyNumberFormat="1" applyFont="1" applyBorder="1" applyAlignment="1">
      <alignment horizontal="center" vertical="center"/>
    </xf>
    <xf numFmtId="0" fontId="33" fillId="13" borderId="7" xfId="0" applyFont="1" applyFill="1" applyBorder="1" applyAlignment="1">
      <alignment horizontal="center" vertical="center"/>
    </xf>
    <xf numFmtId="176" fontId="33" fillId="12" borderId="7" xfId="0" applyNumberFormat="1" applyFont="1" applyFill="1" applyBorder="1"/>
    <xf numFmtId="176" fontId="33" fillId="13" borderId="7" xfId="0" applyNumberFormat="1" applyFont="1" applyFill="1" applyBorder="1"/>
    <xf numFmtId="0" fontId="35" fillId="0" borderId="0" xfId="0" applyFont="1"/>
    <xf numFmtId="0" fontId="36" fillId="22" borderId="18" xfId="0" applyFont="1" applyFill="1" applyBorder="1" applyAlignment="1">
      <alignment horizontal="left"/>
    </xf>
    <xf numFmtId="0" fontId="4" fillId="22" borderId="18" xfId="0" applyFont="1" applyFill="1" applyBorder="1"/>
    <xf numFmtId="9" fontId="8" fillId="22" borderId="54" xfId="0" applyNumberFormat="1" applyFont="1" applyFill="1" applyBorder="1"/>
    <xf numFmtId="176" fontId="9" fillId="5" borderId="7" xfId="0" applyNumberFormat="1" applyFont="1" applyFill="1" applyBorder="1"/>
    <xf numFmtId="164" fontId="37" fillId="0" borderId="7" xfId="0" applyNumberFormat="1" applyFont="1" applyBorder="1" applyAlignment="1">
      <alignment horizontal="center"/>
    </xf>
    <xf numFmtId="176" fontId="24" fillId="5" borderId="7" xfId="0" applyNumberFormat="1" applyFont="1" applyFill="1" applyBorder="1" applyAlignment="1">
      <alignment horizontal="left"/>
    </xf>
    <xf numFmtId="176" fontId="11" fillId="13" borderId="7" xfId="0" applyNumberFormat="1" applyFont="1" applyFill="1" applyBorder="1" applyAlignment="1">
      <alignment horizontal="center"/>
    </xf>
    <xf numFmtId="164" fontId="38" fillId="13" borderId="7" xfId="0" applyNumberFormat="1" applyFont="1" applyFill="1" applyBorder="1" applyAlignment="1">
      <alignment horizontal="center"/>
    </xf>
    <xf numFmtId="176" fontId="4" fillId="0" borderId="0" xfId="0" applyNumberFormat="1" applyFont="1"/>
    <xf numFmtId="0" fontId="39" fillId="13" borderId="7" xfId="0" applyFont="1" applyFill="1" applyBorder="1"/>
    <xf numFmtId="164" fontId="39" fillId="13" borderId="7" xfId="0" applyNumberFormat="1" applyFont="1" applyFill="1" applyBorder="1"/>
    <xf numFmtId="10" fontId="39" fillId="13" borderId="7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5" fontId="7" fillId="6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3" fillId="10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70" fontId="4" fillId="0" borderId="25" xfId="0" applyNumberFormat="1" applyFont="1" applyBorder="1" applyAlignment="1">
      <alignment horizontal="center" vertical="center"/>
    </xf>
    <xf numFmtId="0" fontId="3" fillId="0" borderId="29" xfId="0" applyFont="1" applyBorder="1"/>
    <xf numFmtId="0" fontId="3" fillId="0" borderId="33" xfId="0" applyFont="1" applyBorder="1"/>
    <xf numFmtId="0" fontId="3" fillId="0" borderId="24" xfId="0" applyFont="1" applyBorder="1"/>
    <xf numFmtId="0" fontId="4" fillId="0" borderId="26" xfId="0" applyFont="1" applyBorder="1" applyAlignment="1">
      <alignment horizontal="center" vertical="center"/>
    </xf>
    <xf numFmtId="0" fontId="3" fillId="0" borderId="30" xfId="0" applyFont="1" applyBorder="1"/>
    <xf numFmtId="0" fontId="3" fillId="0" borderId="34" xfId="0" applyFont="1" applyBorder="1"/>
    <xf numFmtId="170" fontId="4" fillId="0" borderId="39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37" xfId="0" applyFont="1" applyBorder="1"/>
    <xf numFmtId="0" fontId="8" fillId="6" borderId="38" xfId="0" applyFont="1" applyFill="1" applyBorder="1" applyAlignment="1">
      <alignment horizontal="center" vertical="center"/>
    </xf>
    <xf numFmtId="0" fontId="8" fillId="13" borderId="38" xfId="0" applyFont="1" applyFill="1" applyBorder="1" applyAlignment="1">
      <alignment horizontal="center" vertical="center" textRotation="180"/>
    </xf>
    <xf numFmtId="0" fontId="3" fillId="0" borderId="40" xfId="0" applyFont="1" applyBorder="1"/>
    <xf numFmtId="0" fontId="8" fillId="12" borderId="39" xfId="0" applyFont="1" applyFill="1" applyBorder="1" applyAlignment="1">
      <alignment horizontal="center" vertical="center" textRotation="180"/>
    </xf>
    <xf numFmtId="0" fontId="8" fillId="6" borderId="39" xfId="0" applyFont="1" applyFill="1" applyBorder="1" applyAlignment="1">
      <alignment horizontal="center" vertical="center" textRotation="180"/>
    </xf>
    <xf numFmtId="0" fontId="8" fillId="13" borderId="39" xfId="0" applyFont="1" applyFill="1" applyBorder="1" applyAlignment="1">
      <alignment horizontal="center" vertical="center" textRotation="180"/>
    </xf>
    <xf numFmtId="0" fontId="16" fillId="0" borderId="0" xfId="0" applyFont="1" applyAlignment="1">
      <alignment horizontal="center" vertical="center"/>
    </xf>
    <xf numFmtId="0" fontId="0" fillId="0" borderId="0" xfId="0" applyFont="1" applyAlignment="1"/>
    <xf numFmtId="0" fontId="17" fillId="18" borderId="39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8" fillId="13" borderId="39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8" fillId="19" borderId="39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/>
    </xf>
    <xf numFmtId="0" fontId="3" fillId="0" borderId="45" xfId="0" applyFont="1" applyBorder="1"/>
    <xf numFmtId="164" fontId="8" fillId="6" borderId="39" xfId="0" applyNumberFormat="1" applyFont="1" applyFill="1" applyBorder="1" applyAlignment="1">
      <alignment horizontal="center" vertical="center"/>
    </xf>
    <xf numFmtId="164" fontId="8" fillId="13" borderId="3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2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21" borderId="9" xfId="0" applyFont="1" applyFill="1" applyBorder="1" applyAlignment="1">
      <alignment horizontal="center"/>
    </xf>
    <xf numFmtId="164" fontId="8" fillId="13" borderId="9" xfId="0" applyNumberFormat="1" applyFont="1" applyFill="1" applyBorder="1" applyAlignment="1">
      <alignment horizontal="center"/>
    </xf>
    <xf numFmtId="164" fontId="22" fillId="13" borderId="1" xfId="0" applyNumberFormat="1" applyFont="1" applyFill="1" applyBorder="1" applyAlignment="1">
      <alignment horizontal="center"/>
    </xf>
    <xf numFmtId="164" fontId="8" fillId="12" borderId="1" xfId="0" applyNumberFormat="1" applyFont="1" applyFill="1" applyBorder="1" applyAlignment="1">
      <alignment horizontal="center"/>
    </xf>
    <xf numFmtId="164" fontId="7" fillId="2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0" fontId="22" fillId="13" borderId="9" xfId="0" applyFont="1" applyFill="1" applyBorder="1" applyAlignment="1">
      <alignment horizontal="center"/>
    </xf>
    <xf numFmtId="0" fontId="25" fillId="22" borderId="9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/>
    </xf>
    <xf numFmtId="0" fontId="34" fillId="29" borderId="1" xfId="0" applyFont="1" applyFill="1" applyBorder="1" applyAlignment="1">
      <alignment horizontal="center"/>
    </xf>
    <xf numFmtId="0" fontId="33" fillId="30" borderId="39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lang="en-US" sz="1800" b="1" i="0">
                <a:solidFill>
                  <a:srgbClr val="757575"/>
                </a:solidFill>
                <a:latin typeface="+mn-lt"/>
              </a:rPr>
              <a:t>DERIVACION DE COSTOS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27625328403107491"/>
          <c:y val="0.20003158483445121"/>
          <c:w val="0.56604895555800927"/>
          <c:h val="0.67987898515445722"/>
        </c:manualLayout>
      </c:layout>
      <c:barChart>
        <c:barDir val="col"/>
        <c:grouping val="clustered"/>
        <c:varyColors val="1"/>
        <c:ser>
          <c:idx val="0"/>
          <c:order val="0"/>
          <c:tx>
            <c:v>COSTO 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'INVERSION INICIAL'!$H$7:$H$9</c:f>
              <c:strCache>
                <c:ptCount val="3"/>
                <c:pt idx="0">
                  <c:v>ACTIVO DIFERIDO</c:v>
                </c:pt>
                <c:pt idx="2">
                  <c:v>CAPITAL DE TRABAJO</c:v>
                </c:pt>
              </c:strCache>
            </c:strRef>
          </c:cat>
          <c:val>
            <c:numRef>
              <c:f>'INVERSION INICIAL'!$I$7:$I$9</c:f>
              <c:numCache>
                <c:formatCode>_-[$$-2C0A]\ * #,##0.00_-;\-[$$-2C0A]\ * #,##0.00_-;_-[$$-2C0A]\ * "-"??_-;_-@</c:formatCode>
                <c:ptCount val="3"/>
                <c:pt idx="0">
                  <c:v>3000000</c:v>
                </c:pt>
                <c:pt idx="2">
                  <c:v>75034158.839912876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51-4B95-AC2E-F0DEDB399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040364"/>
        <c:axId val="1575401923"/>
      </c:barChart>
      <c:catAx>
        <c:axId val="10510403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5401923"/>
        <c:crosses val="autoZero"/>
        <c:auto val="1"/>
        <c:lblAlgn val="ctr"/>
        <c:lblOffset val="100"/>
        <c:noMultiLvlLbl val="1"/>
      </c:catAx>
      <c:valAx>
        <c:axId val="15754019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sz="900" b="1" i="0">
                    <a:solidFill>
                      <a:srgbClr val="000000"/>
                    </a:solidFill>
                    <a:latin typeface="+mn-lt"/>
                  </a:rPr>
                  <a:t>COSTO EN $</a:t>
                </a:r>
              </a:p>
            </c:rich>
          </c:tx>
          <c:layout/>
          <c:overlay val="0"/>
        </c:title>
        <c:numFmt formatCode="_-[$$-2C0A]\ * #,##0.00_-;\-[$$-2C0A]\ * #,##0.00_-;_-[$$-2C0A]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104036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'INVERSION INICIAL'!$J$6</c:f>
              <c:strCache>
                <c:ptCount val="1"/>
                <c:pt idx="0">
                  <c:v>% COSTO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BAF-4582-AB7A-BA0D7254D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BAF-4582-AB7A-BA0D7254D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BAF-4582-AB7A-BA0D7254D4F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'INVERSION INICIAL'!$H$7:$H$9</c:f>
              <c:strCache>
                <c:ptCount val="3"/>
                <c:pt idx="0">
                  <c:v>ACTIVO DIFERIDO</c:v>
                </c:pt>
                <c:pt idx="2">
                  <c:v>CAPITAL DE TRABAJO</c:v>
                </c:pt>
              </c:strCache>
            </c:strRef>
          </c:cat>
          <c:val>
            <c:numRef>
              <c:f>'INVERSION INICIAL'!$J$7:$J$9</c:f>
              <c:numCache>
                <c:formatCode>0.00000%</c:formatCode>
                <c:ptCount val="3"/>
                <c:pt idx="0">
                  <c:v>3.8444702225271653E-2</c:v>
                </c:pt>
                <c:pt idx="2" formatCode="0.000%">
                  <c:v>0.96155529777472837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AF-4582-AB7A-BA0D7254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sz="1600" b="1" i="0">
                <a:solidFill>
                  <a:schemeClr val="lt1"/>
                </a:solidFill>
                <a:latin typeface="+mn-lt"/>
              </a:rPr>
              <a:t>CARTONES HUEVOS VS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cartones huevos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PRODUCCION!$C$73:$N$73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PRODUCCION!$C$74:$N$74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1238.8685467376056</c:v>
                </c:pt>
                <c:pt idx="5">
                  <c:v>2403.5412056677869</c:v>
                </c:pt>
                <c:pt idx="6">
                  <c:v>2307.8993719168648</c:v>
                </c:pt>
                <c:pt idx="7">
                  <c:v>2216.0633228729694</c:v>
                </c:pt>
                <c:pt idx="8">
                  <c:v>2127.8816185577116</c:v>
                </c:pt>
                <c:pt idx="9">
                  <c:v>2043.2088451000177</c:v>
                </c:pt>
                <c:pt idx="10">
                  <c:v>1743.9158888399622</c:v>
                </c:pt>
                <c:pt idx="11">
                  <c:v>5511.6515916328763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A-4EAA-AD29-3C991D6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7424271"/>
        <c:axId val="784502199"/>
      </c:lineChart>
      <c:catAx>
        <c:axId val="139742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784502199"/>
        <c:crosses val="autoZero"/>
        <c:auto val="1"/>
        <c:lblAlgn val="ctr"/>
        <c:lblOffset val="100"/>
        <c:noMultiLvlLbl val="1"/>
      </c:catAx>
      <c:valAx>
        <c:axId val="7845021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sz="900" b="1" i="0">
                    <a:solidFill>
                      <a:schemeClr val="lt1"/>
                    </a:solidFill>
                    <a:latin typeface="+mn-lt"/>
                  </a:rPr>
                  <a:t>TOTAL CARTONES/HUEVOS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97424271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CARNE VS GALLINAZA (PRODUCCION KG)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Carne (kg)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PRODUCCION!$C$75:$O$75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178.76891006314656</c:v>
                </c:pt>
                <c:pt idx="3">
                  <c:v>346.83134280920444</c:v>
                </c:pt>
                <c:pt idx="4">
                  <c:v>333.030212397816</c:v>
                </c:pt>
                <c:pt idx="5">
                  <c:v>319.77825726882674</c:v>
                </c:pt>
                <c:pt idx="6">
                  <c:v>307.05362461150241</c:v>
                </c:pt>
                <c:pt idx="7">
                  <c:v>294.83533118326375</c:v>
                </c:pt>
                <c:pt idx="8">
                  <c:v>283.103228707786</c:v>
                </c:pt>
                <c:pt idx="9">
                  <c:v>271.83797064997935</c:v>
                </c:pt>
                <c:pt idx="10">
                  <c:v>261.02098031306105</c:v>
                </c:pt>
                <c:pt idx="11">
                  <c:v>6357.2708730024078</c:v>
                </c:pt>
                <c:pt idx="12">
                  <c:v>8953.5307310069948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2-4636-B78C-AEF367B1F963}"/>
            </c:ext>
          </c:extLst>
        </c:ser>
        <c:ser>
          <c:idx val="1"/>
          <c:order val="1"/>
          <c:tx>
            <c:v>Kg Gallinaza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PRODUCCION!$C$76:$O$76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889.30772436559005</c:v>
                </c:pt>
                <c:pt idx="5">
                  <c:v>853.92034622261656</c:v>
                </c:pt>
                <c:pt idx="6">
                  <c:v>819.9411044283147</c:v>
                </c:pt>
                <c:pt idx="7">
                  <c:v>787.31396634956786</c:v>
                </c:pt>
                <c:pt idx="8">
                  <c:v>755.9851290066423</c:v>
                </c:pt>
                <c:pt idx="9">
                  <c:v>725.90293035070761</c:v>
                </c:pt>
                <c:pt idx="10">
                  <c:v>697.01776407180455</c:v>
                </c:pt>
                <c:pt idx="11">
                  <c:v>669.2819977967788</c:v>
                </c:pt>
                <c:pt idx="12">
                  <c:v>6198.670962592023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2-4636-B78C-AEF367B1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157224"/>
        <c:axId val="2112335875"/>
      </c:lineChart>
      <c:catAx>
        <c:axId val="1548157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2335875"/>
        <c:crosses val="autoZero"/>
        <c:auto val="1"/>
        <c:lblAlgn val="ctr"/>
        <c:lblOffset val="100"/>
        <c:noMultiLvlLbl val="1"/>
      </c:catAx>
      <c:valAx>
        <c:axId val="2112335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KG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815722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sz="1600" b="1" i="0">
                <a:solidFill>
                  <a:schemeClr val="lt1"/>
                </a:solidFill>
                <a:latin typeface="+mn-lt"/>
              </a:rPr>
              <a:t>CARTONES HUEVOS VS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cartones huevos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'PRODUCCION (2)'!$C$73:$N$73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'PRODUCCION (2)'!$C$74:$N$74</c:f>
              <c:numCache>
                <c:formatCode>_-* #,##0.00_-;\-* #,##0.00_-;_-* "-"??_-;_-@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1238.8685467376056</c:v>
                </c:pt>
                <c:pt idx="5">
                  <c:v>2403.5412056677869</c:v>
                </c:pt>
                <c:pt idx="6">
                  <c:v>2307.8993719168648</c:v>
                </c:pt>
                <c:pt idx="7">
                  <c:v>2216.0633228729694</c:v>
                </c:pt>
                <c:pt idx="8">
                  <c:v>2127.8816185577116</c:v>
                </c:pt>
                <c:pt idx="9">
                  <c:v>2043.2088451000177</c:v>
                </c:pt>
                <c:pt idx="10">
                  <c:v>1743.9158888399622</c:v>
                </c:pt>
                <c:pt idx="11">
                  <c:v>5511.6515916328763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6-424E-B11C-10AF076E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2828528"/>
        <c:axId val="2045782620"/>
      </c:lineChart>
      <c:catAx>
        <c:axId val="139282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045782620"/>
        <c:crosses val="autoZero"/>
        <c:auto val="1"/>
        <c:lblAlgn val="ctr"/>
        <c:lblOffset val="100"/>
        <c:noMultiLvlLbl val="1"/>
      </c:catAx>
      <c:valAx>
        <c:axId val="20457826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sz="900" b="1" i="0">
                    <a:solidFill>
                      <a:schemeClr val="lt1"/>
                    </a:solidFill>
                    <a:latin typeface="+mn-lt"/>
                  </a:rPr>
                  <a:t>TOTAL CARTONES/HUEVOS</a:t>
                </a:r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92828528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CARNE VS GALLINAZA (PRODUCCION KG)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Carne (kg)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'PRODUCCION (2)'!$C$75:$O$75</c:f>
              <c:numCache>
                <c:formatCode>_-* #,##0.00_-;\-* #,##0.00_-;_-* "-"??_-;_-@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178.76891006314656</c:v>
                </c:pt>
                <c:pt idx="3">
                  <c:v>346.83134280920444</c:v>
                </c:pt>
                <c:pt idx="4">
                  <c:v>333.030212397816</c:v>
                </c:pt>
                <c:pt idx="5">
                  <c:v>319.77825726882674</c:v>
                </c:pt>
                <c:pt idx="6">
                  <c:v>307.05362461150241</c:v>
                </c:pt>
                <c:pt idx="7">
                  <c:v>294.83533118326375</c:v>
                </c:pt>
                <c:pt idx="8">
                  <c:v>283.103228707786</c:v>
                </c:pt>
                <c:pt idx="9">
                  <c:v>271.83797064997935</c:v>
                </c:pt>
                <c:pt idx="10">
                  <c:v>261.02098031306105</c:v>
                </c:pt>
                <c:pt idx="11">
                  <c:v>6357.2708730024078</c:v>
                </c:pt>
                <c:pt idx="12">
                  <c:v>8953.5307310069948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6-4425-8A6B-22CBFBC84951}"/>
            </c:ext>
          </c:extLst>
        </c:ser>
        <c:ser>
          <c:idx val="1"/>
          <c:order val="1"/>
          <c:tx>
            <c:v>Kg Gallinaza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'PRODUCCION (2)'!$C$76:$O$76</c:f>
              <c:numCache>
                <c:formatCode>_-* #,##0.00_-;\-* #,##0.00_-;_-* "-"??_-;_-@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889.30772436559005</c:v>
                </c:pt>
                <c:pt idx="5">
                  <c:v>853.92034622261656</c:v>
                </c:pt>
                <c:pt idx="6">
                  <c:v>819.9411044283147</c:v>
                </c:pt>
                <c:pt idx="7">
                  <c:v>787.31396634956786</c:v>
                </c:pt>
                <c:pt idx="8">
                  <c:v>755.9851290066423</c:v>
                </c:pt>
                <c:pt idx="9">
                  <c:v>725.90293035070761</c:v>
                </c:pt>
                <c:pt idx="10">
                  <c:v>697.01776407180455</c:v>
                </c:pt>
                <c:pt idx="11">
                  <c:v>669.2819977967788</c:v>
                </c:pt>
                <c:pt idx="12">
                  <c:v>6198.670962592023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6-4425-8A6B-22CBFBC8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73987"/>
        <c:axId val="1464338354"/>
      </c:lineChart>
      <c:catAx>
        <c:axId val="4161739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64338354"/>
        <c:crosses val="autoZero"/>
        <c:auto val="1"/>
        <c:lblAlgn val="ctr"/>
        <c:lblOffset val="100"/>
        <c:noMultiLvlLbl val="1"/>
      </c:catAx>
      <c:valAx>
        <c:axId val="14643383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KG</a:t>
                </a:r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17398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INGRESOS POR VARIEDAD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Huevo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INGRESOS!$C$20:$G$20</c:f>
              <c:numCache>
                <c:formatCode>_-"$"* #,##0.00_-;\-"$"* #,##0.00_-;_-"$"* "-"??_-;_-@</c:formatCode>
                <c:ptCount val="5"/>
                <c:pt idx="0">
                  <c:v>264505910.28289825</c:v>
                </c:pt>
                <c:pt idx="1">
                  <c:v>277731205.79704314</c:v>
                </c:pt>
                <c:pt idx="2">
                  <c:v>291617766.08689529</c:v>
                </c:pt>
                <c:pt idx="3">
                  <c:v>306198654.39124006</c:v>
                </c:pt>
                <c:pt idx="4">
                  <c:v>321508587.11080205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E-41C8-B1E0-17F3DA162AD3}"/>
            </c:ext>
          </c:extLst>
        </c:ser>
        <c:ser>
          <c:idx val="1"/>
          <c:order val="1"/>
          <c:tx>
            <c:v>Carne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INGRESOS!$C$21:$G$21</c:f>
              <c:numCache>
                <c:formatCode>_-"$"* #,##0.00_-;\-"$"* #,##0.00_-;_-"$"* "-"??_-;_-@</c:formatCode>
                <c:ptCount val="5"/>
                <c:pt idx="0">
                  <c:v>94012072.675573438</c:v>
                </c:pt>
                <c:pt idx="1">
                  <c:v>98712676.309352115</c:v>
                </c:pt>
                <c:pt idx="2">
                  <c:v>103648310.12481973</c:v>
                </c:pt>
                <c:pt idx="3">
                  <c:v>108830725.63106072</c:v>
                </c:pt>
                <c:pt idx="4">
                  <c:v>114272261.91261376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E-41C8-B1E0-17F3DA162AD3}"/>
            </c:ext>
          </c:extLst>
        </c:ser>
        <c:ser>
          <c:idx val="2"/>
          <c:order val="2"/>
          <c:tx>
            <c:v>gallinaza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INGRESOS!$C$22:$G$22</c:f>
              <c:numCache>
                <c:formatCode>_-"$"* #,##0.00_-;\-"$"* #,##0.00_-;_-"$"* "-"??_-;_-@</c:formatCode>
                <c:ptCount val="5"/>
                <c:pt idx="0">
                  <c:v>27894019.331664104</c:v>
                </c:pt>
                <c:pt idx="1">
                  <c:v>29288720.298247311</c:v>
                </c:pt>
                <c:pt idx="2">
                  <c:v>30753156.313159678</c:v>
                </c:pt>
                <c:pt idx="3">
                  <c:v>32290814.128817663</c:v>
                </c:pt>
                <c:pt idx="4">
                  <c:v>32613722.270105839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E-41C8-B1E0-17F3DA162AD3}"/>
            </c:ext>
          </c:extLst>
        </c:ser>
        <c:ser>
          <c:idx val="3"/>
          <c:order val="3"/>
          <c:tx>
            <c:v>Ingresos totales</c:v>
          </c:tx>
          <c:spPr>
            <a:ln w="28575"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INGRESOS!$C$23:$G$23</c:f>
              <c:numCache>
                <c:formatCode>_-"$"* #,##0.00_-;\-"$"* #,##0.00_-;_-"$"* "-"??_-;_-@</c:formatCode>
                <c:ptCount val="5"/>
                <c:pt idx="0">
                  <c:v>386412002.29013574</c:v>
                </c:pt>
                <c:pt idx="1">
                  <c:v>405732602.40464258</c:v>
                </c:pt>
                <c:pt idx="2">
                  <c:v>426019232.52487469</c:v>
                </c:pt>
                <c:pt idx="3">
                  <c:v>447320194.15111846</c:v>
                </c:pt>
                <c:pt idx="4">
                  <c:v>468394571.29352164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E-41C8-B1E0-17F3DA16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04522"/>
        <c:axId val="210482210"/>
      </c:lineChart>
      <c:catAx>
        <c:axId val="8789045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1" i="0">
                    <a:solidFill>
                      <a:srgbClr val="000000"/>
                    </a:solidFill>
                    <a:latin typeface="+mn-lt"/>
                  </a:rPr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482210"/>
        <c:crosses val="autoZero"/>
        <c:auto val="1"/>
        <c:lblAlgn val="ctr"/>
        <c:lblOffset val="100"/>
        <c:noMultiLvlLbl val="1"/>
      </c:catAx>
      <c:valAx>
        <c:axId val="2104822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1" i="0">
                    <a:solidFill>
                      <a:srgbClr val="000000"/>
                    </a:solidFill>
                    <a:latin typeface="+mn-lt"/>
                  </a:rPr>
                  <a:t>INGRESOS EN $</a:t>
                </a:r>
              </a:p>
            </c:rich>
          </c:tx>
          <c:layout>
            <c:manualLayout>
              <c:xMode val="edge"/>
              <c:yMode val="edge"/>
              <c:x val="3.888888888888889E-2"/>
              <c:y val="0.27192475940507438"/>
            </c:manualLayout>
          </c:layout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890452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INGRESOS VS COSTOS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( = ) INGRESOS TOTALES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EFECTIVO'!$C$7:$H$7</c:f>
              <c:numCache>
                <c:formatCode>_-"$"* #,##0.00_-;\-"$"* #,##0.00_-;_-"$"* "-"??_-;_-@</c:formatCode>
                <c:ptCount val="6"/>
                <c:pt idx="0">
                  <c:v>0</c:v>
                </c:pt>
                <c:pt idx="1">
                  <c:v>386412002.29013574</c:v>
                </c:pt>
                <c:pt idx="2">
                  <c:v>405732602.40464258</c:v>
                </c:pt>
                <c:pt idx="3">
                  <c:v>426019232.52487469</c:v>
                </c:pt>
                <c:pt idx="4">
                  <c:v>447320194.15111846</c:v>
                </c:pt>
                <c:pt idx="5">
                  <c:v>479513904.62685496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A-4E95-89E7-E4AB3A1B5DFB}"/>
            </c:ext>
          </c:extLst>
        </c:ser>
        <c:ser>
          <c:idx val="1"/>
          <c:order val="1"/>
          <c:tx>
            <c:v>( = ) COSTOS TOTALES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EFECTIVO'!$C$10:$H$10</c:f>
              <c:numCache>
                <c:formatCode>_-"$"* #,##0.00_-;\-"$"* #,##0.00_-;_-"$"* "-"??_-;_-@</c:formatCode>
                <c:ptCount val="6"/>
                <c:pt idx="0">
                  <c:v>0</c:v>
                </c:pt>
                <c:pt idx="1">
                  <c:v>312658943.1953243</c:v>
                </c:pt>
                <c:pt idx="2">
                  <c:v>317683955.31438446</c:v>
                </c:pt>
                <c:pt idx="3">
                  <c:v>322960218.0393976</c:v>
                </c:pt>
                <c:pt idx="4">
                  <c:v>263363050.40066144</c:v>
                </c:pt>
                <c:pt idx="5">
                  <c:v>265923267.87998846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A-4E95-89E7-E4AB3A1B5DFB}"/>
            </c:ext>
          </c:extLst>
        </c:ser>
        <c:ser>
          <c:idx val="2"/>
          <c:order val="2"/>
          <c:tx>
            <c:v>( = ) SALDO FINAL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EFECTIVO'!$C$14:$H$14</c:f>
              <c:numCache>
                <c:formatCode>_-"$"* #,##0.00_-;\-"$"* #,##0.00_-;_-"$"* "-"??_-;_-@</c:formatCode>
                <c:ptCount val="6"/>
                <c:pt idx="0">
                  <c:v>-160238735.49506068</c:v>
                </c:pt>
                <c:pt idx="1">
                  <c:v>73753059.09481144</c:v>
                </c:pt>
                <c:pt idx="2">
                  <c:v>88048647.090258121</c:v>
                </c:pt>
                <c:pt idx="3">
                  <c:v>103059014.48547709</c:v>
                </c:pt>
                <c:pt idx="4">
                  <c:v>183957143.75045702</c:v>
                </c:pt>
                <c:pt idx="5">
                  <c:v>213590636.74686649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8A-4E95-89E7-E4AB3A1B5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52009"/>
        <c:axId val="567441674"/>
      </c:lineChart>
      <c:catAx>
        <c:axId val="16220520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7441674"/>
        <c:crosses val="autoZero"/>
        <c:auto val="1"/>
        <c:lblAlgn val="ctr"/>
        <c:lblOffset val="100"/>
        <c:noMultiLvlLbl val="1"/>
      </c:catAx>
      <c:valAx>
        <c:axId val="5674416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2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2800" b="1" i="0">
                    <a:solidFill>
                      <a:srgbClr val="000000"/>
                    </a:solidFill>
                    <a:latin typeface="+mn-lt"/>
                  </a:rPr>
                  <a:t>$</a:t>
                </a:r>
              </a:p>
            </c:rich>
          </c:tx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205200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INGRESOS VS COSTOS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( = ) INGRESOS TOTALES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EFECTIVO'!$C$7:$H$7</c:f>
              <c:numCache>
                <c:formatCode>_-"$"* #,##0.00_-;\-"$"* #,##0.00_-;_-"$"* "-"??_-;_-@</c:formatCode>
                <c:ptCount val="6"/>
                <c:pt idx="0">
                  <c:v>0</c:v>
                </c:pt>
                <c:pt idx="1">
                  <c:v>386412002.29013574</c:v>
                </c:pt>
                <c:pt idx="2">
                  <c:v>405732602.40464258</c:v>
                </c:pt>
                <c:pt idx="3">
                  <c:v>426019232.52487469</c:v>
                </c:pt>
                <c:pt idx="4">
                  <c:v>447320194.15111846</c:v>
                </c:pt>
                <c:pt idx="5">
                  <c:v>479513904.62685496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9-4165-A90A-CB2C3EA43D03}"/>
            </c:ext>
          </c:extLst>
        </c:ser>
        <c:ser>
          <c:idx val="1"/>
          <c:order val="1"/>
          <c:tx>
            <c:v>( = ) COSTOS TOTALES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EFECTIVO'!$C$10:$H$10</c:f>
              <c:numCache>
                <c:formatCode>_-"$"* #,##0.00_-;\-"$"* #,##0.00_-;_-"$"* "-"??_-;_-@</c:formatCode>
                <c:ptCount val="6"/>
                <c:pt idx="0">
                  <c:v>0</c:v>
                </c:pt>
                <c:pt idx="1">
                  <c:v>312658943.1953243</c:v>
                </c:pt>
                <c:pt idx="2">
                  <c:v>317683955.31438446</c:v>
                </c:pt>
                <c:pt idx="3">
                  <c:v>322960218.0393976</c:v>
                </c:pt>
                <c:pt idx="4">
                  <c:v>263363050.40066144</c:v>
                </c:pt>
                <c:pt idx="5">
                  <c:v>265923267.87998846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9-4165-A90A-CB2C3EA43D03}"/>
            </c:ext>
          </c:extLst>
        </c:ser>
        <c:ser>
          <c:idx val="2"/>
          <c:order val="2"/>
          <c:tx>
            <c:v>( = ) SALDO FINAL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'FLUJO EFECTIVO'!$C$4:$H$4</c:f>
              <c:strCache>
                <c:ptCount val="6"/>
                <c:pt idx="0">
                  <c:v>AÑO 0</c:v>
                </c:pt>
                <c:pt idx="1">
                  <c:v>AÑO 1</c:v>
                </c:pt>
                <c:pt idx="2">
                  <c:v>AÑO 2</c:v>
                </c:pt>
                <c:pt idx="3">
                  <c:v>AÑO 3</c:v>
                </c:pt>
                <c:pt idx="4">
                  <c:v>AÑO 4</c:v>
                </c:pt>
                <c:pt idx="5">
                  <c:v>AÑO 5</c:v>
                </c:pt>
              </c:strCache>
            </c:strRef>
          </c:cat>
          <c:val>
            <c:numRef>
              <c:f>'FLUJO EFECTIVO'!$C$14:$H$14</c:f>
              <c:numCache>
                <c:formatCode>_-"$"* #,##0.00_-;\-"$"* #,##0.00_-;_-"$"* "-"??_-;_-@</c:formatCode>
                <c:ptCount val="6"/>
                <c:pt idx="0">
                  <c:v>-160238735.49506068</c:v>
                </c:pt>
                <c:pt idx="1">
                  <c:v>73753059.09481144</c:v>
                </c:pt>
                <c:pt idx="2">
                  <c:v>88048647.090258121</c:v>
                </c:pt>
                <c:pt idx="3">
                  <c:v>103059014.48547709</c:v>
                </c:pt>
                <c:pt idx="4">
                  <c:v>183957143.75045702</c:v>
                </c:pt>
                <c:pt idx="5">
                  <c:v>213590636.74686649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9-4165-A90A-CB2C3EA4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69436"/>
        <c:axId val="486193460"/>
      </c:lineChart>
      <c:catAx>
        <c:axId val="9610694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6193460"/>
        <c:crosses val="autoZero"/>
        <c:auto val="1"/>
        <c:lblAlgn val="ctr"/>
        <c:lblOffset val="100"/>
        <c:noMultiLvlLbl val="1"/>
      </c:catAx>
      <c:valAx>
        <c:axId val="4861934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2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2800" b="1" i="0">
                    <a:solidFill>
                      <a:srgbClr val="000000"/>
                    </a:solidFill>
                    <a:latin typeface="+mn-lt"/>
                  </a:rPr>
                  <a:t>$</a:t>
                </a:r>
              </a:p>
            </c:rich>
          </c:tx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10694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INGRESOS POR VARIEDAD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Huevo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INGRESOS!$C$20:$G$20</c:f>
              <c:numCache>
                <c:formatCode>_-"$"* #,##0.00_-;\-"$"* #,##0.00_-;_-"$"* "-"??_-;_-@</c:formatCode>
                <c:ptCount val="5"/>
                <c:pt idx="0">
                  <c:v>264505910.28289825</c:v>
                </c:pt>
                <c:pt idx="1">
                  <c:v>277731205.79704314</c:v>
                </c:pt>
                <c:pt idx="2">
                  <c:v>291617766.08689529</c:v>
                </c:pt>
                <c:pt idx="3">
                  <c:v>306198654.39124006</c:v>
                </c:pt>
                <c:pt idx="4">
                  <c:v>321508587.11080205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3-4213-A432-1535A4BB1DE1}"/>
            </c:ext>
          </c:extLst>
        </c:ser>
        <c:ser>
          <c:idx val="1"/>
          <c:order val="1"/>
          <c:tx>
            <c:v>Carne</c:v>
          </c:tx>
          <c:spPr>
            <a:ln w="28575" cmpd="sng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INGRESOS!$C$21:$G$21</c:f>
              <c:numCache>
                <c:formatCode>_-"$"* #,##0.00_-;\-"$"* #,##0.00_-;_-"$"* "-"??_-;_-@</c:formatCode>
                <c:ptCount val="5"/>
                <c:pt idx="0">
                  <c:v>94012072.675573438</c:v>
                </c:pt>
                <c:pt idx="1">
                  <c:v>98712676.309352115</c:v>
                </c:pt>
                <c:pt idx="2">
                  <c:v>103648310.12481973</c:v>
                </c:pt>
                <c:pt idx="3">
                  <c:v>108830725.63106072</c:v>
                </c:pt>
                <c:pt idx="4">
                  <c:v>114272261.91261376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3-4213-A432-1535A4BB1DE1}"/>
            </c:ext>
          </c:extLst>
        </c:ser>
        <c:ser>
          <c:idx val="2"/>
          <c:order val="2"/>
          <c:tx>
            <c:v>gallinaza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INGRESOS!$C$22:$G$22</c:f>
              <c:numCache>
                <c:formatCode>_-"$"* #,##0.00_-;\-"$"* #,##0.00_-;_-"$"* "-"??_-;_-@</c:formatCode>
                <c:ptCount val="5"/>
                <c:pt idx="0">
                  <c:v>27894019.331664104</c:v>
                </c:pt>
                <c:pt idx="1">
                  <c:v>29288720.298247311</c:v>
                </c:pt>
                <c:pt idx="2">
                  <c:v>30753156.313159678</c:v>
                </c:pt>
                <c:pt idx="3">
                  <c:v>32290814.128817663</c:v>
                </c:pt>
                <c:pt idx="4">
                  <c:v>32613722.270105839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A3-4213-A432-1535A4BB1DE1}"/>
            </c:ext>
          </c:extLst>
        </c:ser>
        <c:ser>
          <c:idx val="3"/>
          <c:order val="3"/>
          <c:tx>
            <c:v>Ingresos totales</c:v>
          </c:tx>
          <c:spPr>
            <a:ln w="28575" cmpd="sng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cat>
            <c:strRef>
              <c:f>INGRESOS!$C$19:$G$19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INGRESOS!$C$23:$G$23</c:f>
              <c:numCache>
                <c:formatCode>_-"$"* #,##0.00_-;\-"$"* #,##0.00_-;_-"$"* "-"??_-;_-@</c:formatCode>
                <c:ptCount val="5"/>
                <c:pt idx="0">
                  <c:v>386412002.29013574</c:v>
                </c:pt>
                <c:pt idx="1">
                  <c:v>405732602.40464258</c:v>
                </c:pt>
                <c:pt idx="2">
                  <c:v>426019232.52487469</c:v>
                </c:pt>
                <c:pt idx="3">
                  <c:v>447320194.15111846</c:v>
                </c:pt>
                <c:pt idx="4">
                  <c:v>468394571.29352164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A3-4213-A432-1535A4BB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95858"/>
        <c:axId val="863415267"/>
      </c:lineChart>
      <c:catAx>
        <c:axId val="1623795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1" i="0">
                    <a:solidFill>
                      <a:srgbClr val="000000"/>
                    </a:solidFill>
                    <a:latin typeface="+mn-lt"/>
                  </a:rPr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3415267"/>
        <c:crosses val="autoZero"/>
        <c:auto val="1"/>
        <c:lblAlgn val="ctr"/>
        <c:lblOffset val="100"/>
        <c:noMultiLvlLbl val="1"/>
      </c:catAx>
      <c:valAx>
        <c:axId val="8634152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000" b="1" i="0">
                    <a:solidFill>
                      <a:srgbClr val="000000"/>
                    </a:solidFill>
                    <a:latin typeface="+mn-lt"/>
                  </a:rPr>
                  <a:t>INGRESOS EN $</a:t>
                </a:r>
              </a:p>
            </c:rich>
          </c:tx>
          <c:layout>
            <c:manualLayout>
              <c:xMode val="edge"/>
              <c:yMode val="edge"/>
              <c:x val="1.8863871028269724E-2"/>
              <c:y val="0.27192466252863962"/>
            </c:manualLayout>
          </c:layout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379585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sz="1600" b="1" i="0">
                <a:solidFill>
                  <a:schemeClr val="lt1"/>
                </a:solidFill>
                <a:latin typeface="+mn-lt"/>
              </a:rPr>
              <a:t>CARTONES HUEVOS VS 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cartones huevos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PRODUCCION!$C$73:$N$73</c:f>
              <c:strCache>
                <c:ptCount val="12"/>
                <c:pt idx="0">
                  <c:v>Mes 1</c:v>
                </c:pt>
                <c:pt idx="1">
                  <c:v>Mes 2</c:v>
                </c:pt>
                <c:pt idx="2">
                  <c:v>Mes 3</c:v>
                </c:pt>
                <c:pt idx="3">
                  <c:v>Mes 4</c:v>
                </c:pt>
                <c:pt idx="4">
                  <c:v>Mes 5</c:v>
                </c:pt>
                <c:pt idx="5">
                  <c:v>Mes 6</c:v>
                </c:pt>
                <c:pt idx="6">
                  <c:v>Mes 7</c:v>
                </c:pt>
                <c:pt idx="7">
                  <c:v>Mes 8</c:v>
                </c:pt>
                <c:pt idx="8">
                  <c:v>Mes 9</c:v>
                </c:pt>
                <c:pt idx="9">
                  <c:v>Mes 10</c:v>
                </c:pt>
                <c:pt idx="10">
                  <c:v>Mes 11</c:v>
                </c:pt>
                <c:pt idx="11">
                  <c:v>Mes 12</c:v>
                </c:pt>
              </c:strCache>
            </c:strRef>
          </c:cat>
          <c:val>
            <c:numRef>
              <c:f>PRODUCCION!$C$74:$N$74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1238.8685467376056</c:v>
                </c:pt>
                <c:pt idx="5">
                  <c:v>2403.5412056677869</c:v>
                </c:pt>
                <c:pt idx="6">
                  <c:v>2307.8993719168648</c:v>
                </c:pt>
                <c:pt idx="7">
                  <c:v>2216.0633228729694</c:v>
                </c:pt>
                <c:pt idx="8">
                  <c:v>2127.8816185577116</c:v>
                </c:pt>
                <c:pt idx="9">
                  <c:v>2043.2088451000177</c:v>
                </c:pt>
                <c:pt idx="10">
                  <c:v>1743.9158888399622</c:v>
                </c:pt>
                <c:pt idx="11">
                  <c:v>5511.6515916328763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4-49F5-B53A-2071F403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2712431"/>
        <c:axId val="1164761913"/>
      </c:lineChart>
      <c:catAx>
        <c:axId val="12727124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164761913"/>
        <c:crosses val="autoZero"/>
        <c:auto val="1"/>
        <c:lblAlgn val="ctr"/>
        <c:lblOffset val="100"/>
        <c:noMultiLvlLbl val="1"/>
      </c:catAx>
      <c:valAx>
        <c:axId val="1164761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chemeClr val="lt1"/>
                    </a:solidFill>
                    <a:latin typeface="+mn-lt"/>
                  </a:defRPr>
                </a:pPr>
                <a:r>
                  <a:rPr sz="900" b="1" i="0">
                    <a:solidFill>
                      <a:schemeClr val="lt1"/>
                    </a:solidFill>
                    <a:latin typeface="+mn-lt"/>
                  </a:rPr>
                  <a:t>TOTAL CARTONES/HUEVOS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272712431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CARNE VS GALLINAZA (PRODUCCION KG)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Carne (kg)</c:v>
          </c:tx>
          <c:spPr>
            <a:ln w="28575" cmpd="sng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PRODUCCION!$C$75:$O$75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178.76891006314656</c:v>
                </c:pt>
                <c:pt idx="3">
                  <c:v>346.83134280920444</c:v>
                </c:pt>
                <c:pt idx="4">
                  <c:v>333.030212397816</c:v>
                </c:pt>
                <c:pt idx="5">
                  <c:v>319.77825726882674</c:v>
                </c:pt>
                <c:pt idx="6">
                  <c:v>307.05362461150241</c:v>
                </c:pt>
                <c:pt idx="7">
                  <c:v>294.83533118326375</c:v>
                </c:pt>
                <c:pt idx="8">
                  <c:v>283.103228707786</c:v>
                </c:pt>
                <c:pt idx="9">
                  <c:v>271.83797064997935</c:v>
                </c:pt>
                <c:pt idx="10">
                  <c:v>261.02098031306105</c:v>
                </c:pt>
                <c:pt idx="11">
                  <c:v>6357.2708730024078</c:v>
                </c:pt>
                <c:pt idx="12">
                  <c:v>8953.5307310069948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A-4538-8A9F-E876CE731C84}"/>
            </c:ext>
          </c:extLst>
        </c:ser>
        <c:ser>
          <c:idx val="1"/>
          <c:order val="1"/>
          <c:tx>
            <c:v>Kg Gallinaza</c:v>
          </c:tx>
          <c:spPr>
            <a:ln w="28575" cmpd="sng">
              <a:solidFill>
                <a:schemeClr val="accent3"/>
              </a:solidFill>
            </a:ln>
          </c:spPr>
          <c:marker>
            <c:symbol val="circle"/>
            <c:size val="5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val>
            <c:numRef>
              <c:f>PRODUCCION!$C$76:$O$76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889.30772436559005</c:v>
                </c:pt>
                <c:pt idx="5">
                  <c:v>853.92034622261656</c:v>
                </c:pt>
                <c:pt idx="6">
                  <c:v>819.9411044283147</c:v>
                </c:pt>
                <c:pt idx="7">
                  <c:v>787.31396634956786</c:v>
                </c:pt>
                <c:pt idx="8">
                  <c:v>755.9851290066423</c:v>
                </c:pt>
                <c:pt idx="9">
                  <c:v>725.90293035070761</c:v>
                </c:pt>
                <c:pt idx="10">
                  <c:v>697.01776407180455</c:v>
                </c:pt>
                <c:pt idx="11">
                  <c:v>669.2819977967788</c:v>
                </c:pt>
                <c:pt idx="12">
                  <c:v>6198.670962592023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A-4538-8A9F-E876CE73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56934"/>
        <c:axId val="1451179691"/>
      </c:lineChart>
      <c:catAx>
        <c:axId val="3447569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51179691"/>
        <c:crosses val="autoZero"/>
        <c:auto val="1"/>
        <c:lblAlgn val="ctr"/>
        <c:lblOffset val="100"/>
        <c:noMultiLvlLbl val="1"/>
      </c:catAx>
      <c:valAx>
        <c:axId val="14511796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KG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475693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sz="1400" b="1" i="0">
                <a:solidFill>
                  <a:srgbClr val="757575"/>
                </a:solidFill>
                <a:latin typeface="+mn-lt"/>
              </a:rPr>
              <a:t>COSTO ALIMENTACION CICLO DE PRODUCCION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 cmpd="sng">
                <a:solidFill>
                  <a:schemeClr val="accent6"/>
                </a:solidFill>
              </a:ln>
            </c:spPr>
          </c:marker>
          <c:val>
            <c:numRef>
              <c:f>ALIMENTACION!$L$5:$L$64</c:f>
              <c:numCache>
                <c:formatCode>_-"$"* #,##0.00_-;\-"$"* #,##0.00_-;_-"$"* "-"??_-;_-@</c:formatCode>
                <c:ptCount val="60"/>
                <c:pt idx="0">
                  <c:v>807093.00000000023</c:v>
                </c:pt>
                <c:pt idx="1">
                  <c:v>1076016.3876</c:v>
                </c:pt>
                <c:pt idx="2">
                  <c:v>1344885.98245155</c:v>
                </c:pt>
                <c:pt idx="3">
                  <c:v>1613701.792623966</c:v>
                </c:pt>
                <c:pt idx="4">
                  <c:v>1882463.8261854874</c:v>
                </c:pt>
                <c:pt idx="5">
                  <c:v>2151172.0912032784</c:v>
                </c:pt>
                <c:pt idx="6">
                  <c:v>2419826.5957434285</c:v>
                </c:pt>
                <c:pt idx="7">
                  <c:v>2688427.3478709487</c:v>
                </c:pt>
                <c:pt idx="8">
                  <c:v>2956974.3556497786</c:v>
                </c:pt>
                <c:pt idx="9">
                  <c:v>3225467.6271427781</c:v>
                </c:pt>
                <c:pt idx="10">
                  <c:v>3493907.1704117358</c:v>
                </c:pt>
                <c:pt idx="11">
                  <c:v>3762292.9935173634</c:v>
                </c:pt>
                <c:pt idx="12">
                  <c:v>4030625.1045192988</c:v>
                </c:pt>
                <c:pt idx="13">
                  <c:v>4298903.5114761032</c:v>
                </c:pt>
                <c:pt idx="14">
                  <c:v>4567128.2224452645</c:v>
                </c:pt>
                <c:pt idx="15">
                  <c:v>4835299.2454831982</c:v>
                </c:pt>
                <c:pt idx="16">
                  <c:v>5103416.5886452412</c:v>
                </c:pt>
                <c:pt idx="17">
                  <c:v>5371480.2599856593</c:v>
                </c:pt>
                <c:pt idx="18">
                  <c:v>5583095.3648820678</c:v>
                </c:pt>
                <c:pt idx="19">
                  <c:v>6007289.2409747383</c:v>
                </c:pt>
                <c:pt idx="20">
                  <c:v>5946615.6196408924</c:v>
                </c:pt>
                <c:pt idx="21">
                  <c:v>5886554.8018825203</c:v>
                </c:pt>
                <c:pt idx="22">
                  <c:v>5827100.5983835058</c:v>
                </c:pt>
                <c:pt idx="23">
                  <c:v>5768246.8823398333</c:v>
                </c:pt>
                <c:pt idx="24">
                  <c:v>5709987.5888282014</c:v>
                </c:pt>
                <c:pt idx="25">
                  <c:v>5652316.7141810367</c:v>
                </c:pt>
                <c:pt idx="26">
                  <c:v>5595228.3153678076</c:v>
                </c:pt>
                <c:pt idx="27">
                  <c:v>5538716.5093825925</c:v>
                </c:pt>
                <c:pt idx="28">
                  <c:v>5482775.4726378294</c:v>
                </c:pt>
                <c:pt idx="29">
                  <c:v>5427399.4403641867</c:v>
                </c:pt>
                <c:pt idx="30">
                  <c:v>5372582.7060165089</c:v>
                </c:pt>
                <c:pt idx="31">
                  <c:v>5318319.6206857422</c:v>
                </c:pt>
                <c:pt idx="32">
                  <c:v>5264604.5925168153</c:v>
                </c:pt>
                <c:pt idx="33">
                  <c:v>5211432.0861323951</c:v>
                </c:pt>
                <c:pt idx="34">
                  <c:v>5158796.6220624577</c:v>
                </c:pt>
                <c:pt idx="35">
                  <c:v>5106692.7761796257</c:v>
                </c:pt>
                <c:pt idx="36">
                  <c:v>5055115.1791402111</c:v>
                </c:pt>
                <c:pt idx="37">
                  <c:v>5004058.5158308959</c:v>
                </c:pt>
                <c:pt idx="38">
                  <c:v>4953517.5248210039</c:v>
                </c:pt>
                <c:pt idx="39">
                  <c:v>4903486.9978203122</c:v>
                </c:pt>
                <c:pt idx="40">
                  <c:v>4853961.7791423267</c:v>
                </c:pt>
                <c:pt idx="41">
                  <c:v>4804936.7651729891</c:v>
                </c:pt>
                <c:pt idx="42">
                  <c:v>4756406.9038447421</c:v>
                </c:pt>
                <c:pt idx="43">
                  <c:v>4708367.1941159107</c:v>
                </c:pt>
                <c:pt idx="44">
                  <c:v>4660812.685455339</c:v>
                </c:pt>
                <c:pt idx="45">
                  <c:v>4613738.4773322409</c:v>
                </c:pt>
                <c:pt idx="46">
                  <c:v>4567139.7187111853</c:v>
                </c:pt>
                <c:pt idx="47">
                  <c:v>4521011.6075522024</c:v>
                </c:pt>
                <c:pt idx="48">
                  <c:v>4475349.3903159248</c:v>
                </c:pt>
                <c:pt idx="49">
                  <c:v>4430148.3614737345</c:v>
                </c:pt>
                <c:pt idx="50">
                  <c:v>4385403.8630228499</c:v>
                </c:pt>
                <c:pt idx="51">
                  <c:v>4341111.284006319</c:v>
                </c:pt>
                <c:pt idx="52">
                  <c:v>4297266.060037856</c:v>
                </c:pt>
                <c:pt idx="53">
                  <c:v>4253863.6728314729</c:v>
                </c:pt>
                <c:pt idx="54">
                  <c:v>4210899.6497358754</c:v>
                </c:pt>
                <c:pt idx="55">
                  <c:v>4168369.5632735426</c:v>
                </c:pt>
                <c:pt idx="56">
                  <c:v>4126269.0306844795</c:v>
                </c:pt>
                <c:pt idx="57">
                  <c:v>4084593.7134745666</c:v>
                </c:pt>
                <c:pt idx="58">
                  <c:v>4043339.3169684736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B-4842-9D11-B7829D975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88642"/>
        <c:axId val="766142379"/>
      </c:lineChart>
      <c:catAx>
        <c:axId val="4146886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400" b="1" i="0">
                    <a:solidFill>
                      <a:srgbClr val="000000"/>
                    </a:solidFill>
                    <a:latin typeface="+mn-lt"/>
                  </a:rPr>
                  <a:t># SEMANAS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6142379"/>
        <c:crosses val="autoZero"/>
        <c:auto val="1"/>
        <c:lblAlgn val="ctr"/>
        <c:lblOffset val="100"/>
        <c:noMultiLvlLbl val="1"/>
      </c:catAx>
      <c:valAx>
        <c:axId val="7661423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sz="1200" b="1" i="0">
                    <a:solidFill>
                      <a:srgbClr val="000000"/>
                    </a:solidFill>
                    <a:latin typeface="+mn-lt"/>
                  </a:rPr>
                  <a:t>COSTOS EN $</a:t>
                </a:r>
              </a:p>
            </c:rich>
          </c:tx>
          <c:overlay val="0"/>
        </c:title>
        <c:numFmt formatCode="_-&quot;$&quot;* #,##0.00_-;\-&quot;$&quot;* #,##0.00_-;_-&quot;$&quot;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468864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12</xdr:row>
      <xdr:rowOff>104775</xdr:rowOff>
    </xdr:from>
    <xdr:ext cx="4752975" cy="2990850"/>
    <xdr:graphicFrame macro="">
      <xdr:nvGraphicFramePr>
        <xdr:cNvPr id="54117714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47625</xdr:colOff>
      <xdr:row>12</xdr:row>
      <xdr:rowOff>95250</xdr:rowOff>
    </xdr:from>
    <xdr:ext cx="4572000" cy="3009900"/>
    <xdr:graphicFrame macro="">
      <xdr:nvGraphicFramePr>
        <xdr:cNvPr id="187978128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276225</xdr:colOff>
      <xdr:row>80</xdr:row>
      <xdr:rowOff>19050</xdr:rowOff>
    </xdr:from>
    <xdr:ext cx="6943725" cy="3743325"/>
    <xdr:graphicFrame macro="">
      <xdr:nvGraphicFramePr>
        <xdr:cNvPr id="22970386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885825</xdr:colOff>
      <xdr:row>80</xdr:row>
      <xdr:rowOff>66675</xdr:rowOff>
    </xdr:from>
    <xdr:ext cx="6772275" cy="3695700"/>
    <xdr:graphicFrame macro="">
      <xdr:nvGraphicFramePr>
        <xdr:cNvPr id="167247910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77</xdr:row>
      <xdr:rowOff>171450</xdr:rowOff>
    </xdr:from>
    <xdr:ext cx="5695950" cy="3981450"/>
    <xdr:graphicFrame macro="">
      <xdr:nvGraphicFramePr>
        <xdr:cNvPr id="43640821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66675</xdr:colOff>
      <xdr:row>77</xdr:row>
      <xdr:rowOff>171450</xdr:rowOff>
    </xdr:from>
    <xdr:ext cx="6477000" cy="3952875"/>
    <xdr:graphicFrame macro="">
      <xdr:nvGraphicFramePr>
        <xdr:cNvPr id="211452259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723900</xdr:colOff>
      <xdr:row>0</xdr:row>
      <xdr:rowOff>152400</xdr:rowOff>
    </xdr:from>
    <xdr:ext cx="561975" cy="39052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5074538" y="3599025"/>
          <a:ext cx="542925" cy="361950"/>
        </a:xfrm>
        <a:prstGeom prst="round2DiagRect">
          <a:avLst>
            <a:gd name="adj1" fmla="val 16667"/>
            <a:gd name="adj2" fmla="val 0"/>
          </a:avLst>
        </a:prstGeom>
        <a:solidFill>
          <a:schemeClr val="accent2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INICIO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24</xdr:row>
      <xdr:rowOff>9525</xdr:rowOff>
    </xdr:from>
    <xdr:ext cx="5257800" cy="2971800"/>
    <xdr:graphicFrame macro="">
      <xdr:nvGraphicFramePr>
        <xdr:cNvPr id="354971863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16</xdr:row>
      <xdr:rowOff>76200</xdr:rowOff>
    </xdr:from>
    <xdr:ext cx="7562850" cy="3857625"/>
    <xdr:graphicFrame macro="">
      <xdr:nvGraphicFramePr>
        <xdr:cNvPr id="60920863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180975</xdr:rowOff>
    </xdr:from>
    <xdr:ext cx="7096125" cy="3876675"/>
    <xdr:graphicFrame macro="">
      <xdr:nvGraphicFramePr>
        <xdr:cNvPr id="729528755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0</xdr:colOff>
      <xdr:row>0</xdr:row>
      <xdr:rowOff>180975</xdr:rowOff>
    </xdr:from>
    <xdr:ext cx="7172325" cy="3867150"/>
    <xdr:graphicFrame macro="">
      <xdr:nvGraphicFramePr>
        <xdr:cNvPr id="983150643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742950</xdr:colOff>
      <xdr:row>23</xdr:row>
      <xdr:rowOff>0</xdr:rowOff>
    </xdr:from>
    <xdr:ext cx="6467475" cy="3743325"/>
    <xdr:graphicFrame macro="">
      <xdr:nvGraphicFramePr>
        <xdr:cNvPr id="1365950950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23</xdr:row>
      <xdr:rowOff>47625</xdr:rowOff>
    </xdr:from>
    <xdr:ext cx="6391275" cy="3695700"/>
    <xdr:graphicFrame macro="">
      <xdr:nvGraphicFramePr>
        <xdr:cNvPr id="220514988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44</xdr:row>
      <xdr:rowOff>0</xdr:rowOff>
    </xdr:from>
    <xdr:ext cx="11563350" cy="4981575"/>
    <xdr:graphicFrame macro="">
      <xdr:nvGraphicFramePr>
        <xdr:cNvPr id="157901411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baseColWidth="10" defaultColWidth="14.42578125" defaultRowHeight="15" customHeight="1"/>
  <cols>
    <col min="1" max="1" width="5.28515625" customWidth="1"/>
    <col min="2" max="2" width="63.5703125" customWidth="1"/>
    <col min="3" max="3" width="19.7109375" customWidth="1"/>
    <col min="4" max="4" width="15.85546875" customWidth="1"/>
    <col min="5" max="5" width="18.7109375" customWidth="1"/>
    <col min="6" max="6" width="30.85546875" customWidth="1"/>
    <col min="7" max="7" width="7.140625" customWidth="1"/>
    <col min="8" max="8" width="25.28515625" customWidth="1"/>
    <col min="9" max="9" width="19.5703125" customWidth="1"/>
    <col min="10" max="10" width="14.7109375" customWidth="1"/>
    <col min="11" max="26" width="11.42578125" customWidth="1"/>
  </cols>
  <sheetData>
    <row r="1" spans="1:26" ht="30" customHeight="1">
      <c r="A1" s="1"/>
      <c r="B1" s="240" t="s">
        <v>0</v>
      </c>
      <c r="C1" s="241"/>
      <c r="D1" s="241"/>
      <c r="E1" s="241"/>
      <c r="F1" s="24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2"/>
      <c r="B2" s="243" t="s">
        <v>1</v>
      </c>
      <c r="C2" s="244"/>
      <c r="D2" s="244"/>
      <c r="E2" s="244"/>
      <c r="F2" s="24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3" customHeight="1">
      <c r="A3" s="3"/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2"/>
      <c r="B4" s="6" t="s">
        <v>7</v>
      </c>
      <c r="C4" s="6"/>
      <c r="D4" s="6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8" t="s">
        <v>8</v>
      </c>
      <c r="C5" s="9" t="s">
        <v>9</v>
      </c>
      <c r="D5" s="10">
        <v>3000</v>
      </c>
      <c r="E5" s="11">
        <v>3700</v>
      </c>
      <c r="F5" s="12">
        <f t="shared" ref="F5:F7" si="0">E5*D5</f>
        <v>11100000</v>
      </c>
      <c r="G5" s="2"/>
      <c r="H5" s="246" t="s">
        <v>10</v>
      </c>
      <c r="I5" s="244"/>
      <c r="J5" s="24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2"/>
      <c r="B6" s="8" t="s">
        <v>11</v>
      </c>
      <c r="C6" s="9" t="s">
        <v>12</v>
      </c>
      <c r="D6" s="13">
        <f>D5/54</f>
        <v>55.555555555555557</v>
      </c>
      <c r="E6" s="11">
        <v>200000</v>
      </c>
      <c r="F6" s="12">
        <f t="shared" si="0"/>
        <v>11111111.111111112</v>
      </c>
      <c r="G6" s="2"/>
      <c r="H6" s="14" t="s">
        <v>13</v>
      </c>
      <c r="I6" s="8" t="s">
        <v>14</v>
      </c>
      <c r="J6" s="8" t="s">
        <v>15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2"/>
      <c r="B7" s="8" t="s">
        <v>16</v>
      </c>
      <c r="C7" s="9" t="s">
        <v>12</v>
      </c>
      <c r="D7" s="9">
        <v>105</v>
      </c>
      <c r="E7" s="15">
        <v>39800</v>
      </c>
      <c r="F7" s="12">
        <f t="shared" si="0"/>
        <v>4179000</v>
      </c>
      <c r="G7" s="2"/>
      <c r="H7" s="14" t="s">
        <v>17</v>
      </c>
      <c r="I7" s="14">
        <f>SUM(F22:F23)</f>
        <v>3000000</v>
      </c>
      <c r="J7" s="16">
        <f>I7/$I$10</f>
        <v>3.8444702225271653E-2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2"/>
      <c r="B8" s="247" t="s">
        <v>18</v>
      </c>
      <c r="C8" s="248"/>
      <c r="D8" s="249"/>
      <c r="E8" s="11"/>
      <c r="F8" s="12"/>
      <c r="G8" s="2"/>
      <c r="H8" s="14"/>
      <c r="I8" s="14"/>
      <c r="J8" s="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2"/>
      <c r="B9" s="8" t="s">
        <v>19</v>
      </c>
      <c r="C9" s="9" t="s">
        <v>20</v>
      </c>
      <c r="D9" s="9">
        <v>240</v>
      </c>
      <c r="E9" s="15">
        <v>7440</v>
      </c>
      <c r="F9" s="12">
        <f t="shared" ref="F9:F20" si="1">E9*D9</f>
        <v>1785600</v>
      </c>
      <c r="G9" s="2"/>
      <c r="H9" s="14" t="s">
        <v>21</v>
      </c>
      <c r="I9" s="14">
        <f>SUM(F25:F26)</f>
        <v>75034158.839912876</v>
      </c>
      <c r="J9" s="17">
        <f>I9/$I$10</f>
        <v>0.96155529777472837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2"/>
      <c r="B10" s="8" t="s">
        <v>22</v>
      </c>
      <c r="C10" s="9" t="s">
        <v>23</v>
      </c>
      <c r="D10" s="9">
        <v>1785.0929999999998</v>
      </c>
      <c r="E10" s="15">
        <v>4467</v>
      </c>
      <c r="F10" s="12">
        <f t="shared" si="1"/>
        <v>7974010.4309999989</v>
      </c>
      <c r="G10" s="18"/>
      <c r="H10" s="2" t="s">
        <v>6</v>
      </c>
      <c r="I10" s="18">
        <f>SUM(I7:I9)</f>
        <v>78034158.839912876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2"/>
      <c r="B11" s="8" t="s">
        <v>24</v>
      </c>
      <c r="C11" s="9" t="s">
        <v>23</v>
      </c>
      <c r="D11" s="9">
        <v>931.43999999999994</v>
      </c>
      <c r="E11" s="15">
        <v>7298</v>
      </c>
      <c r="F11" s="12">
        <f t="shared" si="1"/>
        <v>6797649.1199999992</v>
      </c>
      <c r="G11" s="18"/>
      <c r="H11" s="2"/>
      <c r="I11" s="1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2"/>
      <c r="B12" s="8" t="s">
        <v>25</v>
      </c>
      <c r="C12" s="9" t="s">
        <v>23</v>
      </c>
      <c r="D12" s="9">
        <v>3773.1809999999996</v>
      </c>
      <c r="E12" s="15">
        <v>2632</v>
      </c>
      <c r="F12" s="12">
        <f t="shared" si="1"/>
        <v>9931012.3919999991</v>
      </c>
      <c r="G12" s="1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2"/>
      <c r="B13" s="8" t="s">
        <v>26</v>
      </c>
      <c r="C13" s="9" t="s">
        <v>27</v>
      </c>
      <c r="D13" s="9">
        <v>32689.4</v>
      </c>
      <c r="E13" s="15">
        <v>220</v>
      </c>
      <c r="F13" s="12">
        <f t="shared" si="1"/>
        <v>7191668</v>
      </c>
      <c r="G13" s="1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"/>
      <c r="B14" s="8" t="s">
        <v>28</v>
      </c>
      <c r="C14" s="9" t="s">
        <v>27</v>
      </c>
      <c r="D14" s="9">
        <v>52647</v>
      </c>
      <c r="E14" s="15">
        <v>222.5</v>
      </c>
      <c r="F14" s="12">
        <f t="shared" si="1"/>
        <v>11713957.5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2"/>
      <c r="B15" s="8" t="s">
        <v>29</v>
      </c>
      <c r="C15" s="9" t="s">
        <v>30</v>
      </c>
      <c r="D15" s="9">
        <v>336</v>
      </c>
      <c r="E15" s="15">
        <v>28000</v>
      </c>
      <c r="F15" s="12">
        <f t="shared" si="1"/>
        <v>9408000</v>
      </c>
      <c r="G15" s="1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2"/>
      <c r="B16" s="8" t="s">
        <v>31</v>
      </c>
      <c r="C16" s="9" t="s">
        <v>12</v>
      </c>
      <c r="D16" s="9">
        <v>1250</v>
      </c>
      <c r="E16" s="15">
        <v>1350</v>
      </c>
      <c r="F16" s="12">
        <f t="shared" si="1"/>
        <v>1687500</v>
      </c>
      <c r="G16" s="1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2"/>
      <c r="B17" s="8" t="s">
        <v>32</v>
      </c>
      <c r="C17" s="9" t="s">
        <v>12</v>
      </c>
      <c r="D17" s="9">
        <v>600</v>
      </c>
      <c r="E17" s="15">
        <v>269</v>
      </c>
      <c r="F17" s="12">
        <f t="shared" si="1"/>
        <v>161400</v>
      </c>
      <c r="G17" s="1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2"/>
      <c r="B18" s="8" t="s">
        <v>33</v>
      </c>
      <c r="C18" s="9" t="s">
        <v>23</v>
      </c>
      <c r="D18" s="9">
        <v>240</v>
      </c>
      <c r="E18" s="15">
        <v>7342</v>
      </c>
      <c r="F18" s="12">
        <f t="shared" si="1"/>
        <v>1762080</v>
      </c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2"/>
      <c r="B19" s="8" t="s">
        <v>34</v>
      </c>
      <c r="C19" s="9" t="s">
        <v>35</v>
      </c>
      <c r="D19" s="9">
        <v>30</v>
      </c>
      <c r="E19" s="15">
        <f>160000</f>
        <v>160000</v>
      </c>
      <c r="F19" s="12">
        <f t="shared" si="1"/>
        <v>4800000</v>
      </c>
      <c r="G19" s="1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2"/>
      <c r="B20" s="8"/>
      <c r="C20" s="9"/>
      <c r="D20" s="9"/>
      <c r="E20" s="15"/>
      <c r="F20" s="12">
        <f t="shared" si="1"/>
        <v>0</v>
      </c>
      <c r="G20" s="1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9" t="s">
        <v>17</v>
      </c>
      <c r="C21" s="20"/>
      <c r="D21" s="20"/>
      <c r="E21" s="21"/>
      <c r="F21" s="21"/>
      <c r="G21" s="1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2"/>
      <c r="B22" s="22" t="s">
        <v>36</v>
      </c>
      <c r="C22" s="22" t="s">
        <v>37</v>
      </c>
      <c r="D22" s="22">
        <v>1</v>
      </c>
      <c r="E22" s="23">
        <v>2000000</v>
      </c>
      <c r="F22" s="12">
        <f t="shared" ref="F22:F23" si="2">E22*D22</f>
        <v>2000000</v>
      </c>
      <c r="G22" s="1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2"/>
      <c r="B23" s="22" t="s">
        <v>38</v>
      </c>
      <c r="C23" s="22" t="s">
        <v>37</v>
      </c>
      <c r="D23" s="22">
        <v>1</v>
      </c>
      <c r="E23" s="23">
        <v>1000000</v>
      </c>
      <c r="F23" s="12">
        <f t="shared" si="2"/>
        <v>1000000</v>
      </c>
      <c r="G23" s="1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4" t="s">
        <v>21</v>
      </c>
      <c r="C24" s="25"/>
      <c r="D24" s="25"/>
      <c r="E24" s="26"/>
      <c r="F24" s="26"/>
      <c r="G24" s="1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2"/>
      <c r="B25" s="22" t="s">
        <v>39</v>
      </c>
      <c r="C25" s="22" t="s">
        <v>40</v>
      </c>
      <c r="D25" s="27">
        <v>1</v>
      </c>
      <c r="E25" s="23">
        <f>ALIMENTACION!L66</f>
        <v>259706004.31017831</v>
      </c>
      <c r="F25" s="12">
        <v>67219500</v>
      </c>
      <c r="G25" s="1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2"/>
      <c r="B26" s="22" t="s">
        <v>41</v>
      </c>
      <c r="C26" s="22" t="s">
        <v>12</v>
      </c>
      <c r="D26" s="22">
        <v>1</v>
      </c>
      <c r="E26" s="23">
        <f>VACUNAS!E35</f>
        <v>7814658.839912883</v>
      </c>
      <c r="F26" s="12">
        <f>E26*D26</f>
        <v>7814658.839912883</v>
      </c>
      <c r="G26" s="1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.75" customHeight="1">
      <c r="A27" s="2"/>
      <c r="B27" s="28" t="s">
        <v>6</v>
      </c>
      <c r="C27" s="28"/>
      <c r="D27" s="28"/>
      <c r="E27" s="29"/>
      <c r="F27" s="29">
        <f>SUM(F5:F26)</f>
        <v>167637147.39402401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>
      <c r="A31" s="2"/>
      <c r="B31" s="30" t="s">
        <v>42</v>
      </c>
      <c r="C31" s="250" t="s">
        <v>43</v>
      </c>
      <c r="D31" s="251"/>
      <c r="E31" s="251"/>
      <c r="F31" s="25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53"/>
      <c r="D32" s="254"/>
      <c r="E32" s="254"/>
      <c r="F32" s="2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B1:F1"/>
    <mergeCell ref="B2:F2"/>
    <mergeCell ref="H5:J5"/>
    <mergeCell ref="B8:D8"/>
    <mergeCell ref="C31:F3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5703125" customWidth="1"/>
    <col min="3" max="3" width="16" customWidth="1"/>
    <col min="4" max="4" width="10.7109375" customWidth="1"/>
    <col min="5" max="7" width="13" customWidth="1"/>
    <col min="8" max="8" width="14.85546875" customWidth="1"/>
    <col min="9" max="11" width="15.5703125" customWidth="1"/>
    <col min="12" max="12" width="16.85546875" customWidth="1"/>
    <col min="13" max="13" width="13.7109375" customWidth="1"/>
    <col min="14" max="14" width="17.7109375" customWidth="1"/>
    <col min="15" max="15" width="18.5703125" customWidth="1"/>
    <col min="16" max="16" width="16.42578125" customWidth="1"/>
    <col min="17" max="17" width="11.5703125" customWidth="1"/>
    <col min="18" max="18" width="10.7109375" customWidth="1"/>
    <col min="19" max="19" width="11.5703125" customWidth="1"/>
    <col min="20" max="20" width="13.42578125" customWidth="1"/>
    <col min="21" max="26" width="10.7109375" customWidth="1"/>
  </cols>
  <sheetData>
    <row r="1" spans="1:26" ht="21.75" customHeight="1">
      <c r="A1" s="2"/>
      <c r="B1" s="264" t="s">
        <v>44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>
      <c r="A2" s="2"/>
      <c r="B2" s="31"/>
      <c r="C2" s="265" t="s">
        <v>45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>
      <c r="A3" s="2"/>
      <c r="B3" s="32" t="s">
        <v>46</v>
      </c>
      <c r="C3" s="33" t="s">
        <v>47</v>
      </c>
      <c r="D3" s="33" t="s">
        <v>48</v>
      </c>
      <c r="E3" s="33" t="s">
        <v>49</v>
      </c>
      <c r="F3" s="34" t="s">
        <v>50</v>
      </c>
      <c r="G3" s="34" t="s">
        <v>51</v>
      </c>
      <c r="H3" s="34" t="s">
        <v>52</v>
      </c>
      <c r="I3" s="34" t="s">
        <v>53</v>
      </c>
      <c r="J3" s="35" t="s">
        <v>54</v>
      </c>
      <c r="K3" s="35" t="s">
        <v>55</v>
      </c>
      <c r="L3" s="35" t="s">
        <v>56</v>
      </c>
      <c r="M3" s="35" t="s">
        <v>57</v>
      </c>
      <c r="N3" s="35" t="s">
        <v>58</v>
      </c>
      <c r="O3" s="36" t="s">
        <v>59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66" t="s">
        <v>60</v>
      </c>
      <c r="C4" s="37" t="s">
        <v>61</v>
      </c>
      <c r="D4" s="38">
        <v>1E-4</v>
      </c>
      <c r="E4" s="39">
        <f>'INVERSION INICIAL'!D5</f>
        <v>3000</v>
      </c>
      <c r="F4" s="40">
        <v>0</v>
      </c>
      <c r="G4" s="41">
        <v>0</v>
      </c>
      <c r="H4" s="41">
        <f t="shared" ref="H4:H63" si="0">F4*E4</f>
        <v>0</v>
      </c>
      <c r="I4" s="41">
        <f t="shared" ref="I4:I63" si="1">G4*E4</f>
        <v>0</v>
      </c>
      <c r="J4" s="42">
        <v>0</v>
      </c>
      <c r="K4" s="42"/>
      <c r="L4" s="43">
        <f t="shared" ref="L4:L63" si="2">J4*I4*7</f>
        <v>0</v>
      </c>
      <c r="M4" s="43">
        <f t="shared" ref="M4:M21" si="3">L4*J4*7</f>
        <v>0</v>
      </c>
      <c r="N4" s="43">
        <f t="shared" ref="N4:N21" si="4">M4*L4*7</f>
        <v>0</v>
      </c>
      <c r="O4" s="43"/>
      <c r="P4" s="256">
        <f>SUM(O4:O7)</f>
        <v>0</v>
      </c>
      <c r="Q4" s="260" t="s">
        <v>62</v>
      </c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67"/>
      <c r="C5" s="44" t="s">
        <v>63</v>
      </c>
      <c r="D5" s="45">
        <v>1E-4</v>
      </c>
      <c r="E5" s="46">
        <f t="shared" ref="E5:E22" si="5">(E4)-(E4*D5)</f>
        <v>2999.7</v>
      </c>
      <c r="F5" s="47">
        <v>0</v>
      </c>
      <c r="G5" s="48">
        <v>0</v>
      </c>
      <c r="H5" s="48">
        <f t="shared" si="0"/>
        <v>0</v>
      </c>
      <c r="I5" s="48">
        <f t="shared" si="1"/>
        <v>0</v>
      </c>
      <c r="J5" s="8">
        <v>0</v>
      </c>
      <c r="K5" s="8"/>
      <c r="L5" s="49">
        <f t="shared" si="2"/>
        <v>0</v>
      </c>
      <c r="M5" s="49">
        <f t="shared" si="3"/>
        <v>0</v>
      </c>
      <c r="N5" s="49">
        <f t="shared" si="4"/>
        <v>0</v>
      </c>
      <c r="O5" s="49"/>
      <c r="P5" s="257"/>
      <c r="Q5" s="261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67"/>
      <c r="C6" s="44" t="s">
        <v>64</v>
      </c>
      <c r="D6" s="45">
        <v>1E-4</v>
      </c>
      <c r="E6" s="46">
        <f t="shared" si="5"/>
        <v>2999.4000299999998</v>
      </c>
      <c r="F6" s="47">
        <v>0</v>
      </c>
      <c r="G6" s="48">
        <v>0</v>
      </c>
      <c r="H6" s="48">
        <f t="shared" si="0"/>
        <v>0</v>
      </c>
      <c r="I6" s="48">
        <f t="shared" si="1"/>
        <v>0</v>
      </c>
      <c r="J6" s="8">
        <v>0</v>
      </c>
      <c r="K6" s="8"/>
      <c r="L6" s="49">
        <f t="shared" si="2"/>
        <v>0</v>
      </c>
      <c r="M6" s="49">
        <f t="shared" si="3"/>
        <v>0</v>
      </c>
      <c r="N6" s="49">
        <f t="shared" si="4"/>
        <v>0</v>
      </c>
      <c r="O6" s="49"/>
      <c r="P6" s="257"/>
      <c r="Q6" s="261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67"/>
      <c r="C7" s="50" t="s">
        <v>65</v>
      </c>
      <c r="D7" s="51">
        <v>1E-4</v>
      </c>
      <c r="E7" s="52">
        <f t="shared" si="5"/>
        <v>2999.1000899969999</v>
      </c>
      <c r="F7" s="53">
        <v>0</v>
      </c>
      <c r="G7" s="54">
        <v>0</v>
      </c>
      <c r="H7" s="54">
        <f t="shared" si="0"/>
        <v>0</v>
      </c>
      <c r="I7" s="54">
        <f t="shared" si="1"/>
        <v>0</v>
      </c>
      <c r="J7" s="55">
        <v>0</v>
      </c>
      <c r="K7" s="55"/>
      <c r="L7" s="56">
        <f t="shared" si="2"/>
        <v>0</v>
      </c>
      <c r="M7" s="56">
        <f t="shared" si="3"/>
        <v>0</v>
      </c>
      <c r="N7" s="56">
        <f t="shared" si="4"/>
        <v>0</v>
      </c>
      <c r="O7" s="56"/>
      <c r="P7" s="258"/>
      <c r="Q7" s="26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67"/>
      <c r="C8" s="57" t="s">
        <v>66</v>
      </c>
      <c r="D8" s="58">
        <v>1E-4</v>
      </c>
      <c r="E8" s="59">
        <f t="shared" si="5"/>
        <v>2998.8001799880003</v>
      </c>
      <c r="F8" s="60">
        <v>0</v>
      </c>
      <c r="G8" s="61">
        <v>0</v>
      </c>
      <c r="H8" s="61">
        <f t="shared" si="0"/>
        <v>0</v>
      </c>
      <c r="I8" s="61">
        <f t="shared" si="1"/>
        <v>0</v>
      </c>
      <c r="J8" s="62">
        <v>0</v>
      </c>
      <c r="K8" s="62"/>
      <c r="L8" s="63">
        <f t="shared" si="2"/>
        <v>0</v>
      </c>
      <c r="M8" s="63">
        <f t="shared" si="3"/>
        <v>0</v>
      </c>
      <c r="N8" s="63">
        <f t="shared" si="4"/>
        <v>0</v>
      </c>
      <c r="O8" s="63"/>
      <c r="P8" s="256">
        <f>SUM(O8:O11)</f>
        <v>0</v>
      </c>
      <c r="Q8" s="260" t="s">
        <v>67</v>
      </c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67"/>
      <c r="C9" s="44" t="s">
        <v>68</v>
      </c>
      <c r="D9" s="45">
        <v>1E-4</v>
      </c>
      <c r="E9" s="46">
        <f t="shared" si="5"/>
        <v>2998.5002999700014</v>
      </c>
      <c r="F9" s="47">
        <v>0</v>
      </c>
      <c r="G9" s="48">
        <v>0</v>
      </c>
      <c r="H9" s="48">
        <f t="shared" si="0"/>
        <v>0</v>
      </c>
      <c r="I9" s="48">
        <f t="shared" si="1"/>
        <v>0</v>
      </c>
      <c r="J9" s="8">
        <v>0</v>
      </c>
      <c r="K9" s="8"/>
      <c r="L9" s="49">
        <f t="shared" si="2"/>
        <v>0</v>
      </c>
      <c r="M9" s="49">
        <f t="shared" si="3"/>
        <v>0</v>
      </c>
      <c r="N9" s="49">
        <f t="shared" si="4"/>
        <v>0</v>
      </c>
      <c r="O9" s="49"/>
      <c r="P9" s="257"/>
      <c r="Q9" s="261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67"/>
      <c r="C10" s="44" t="s">
        <v>69</v>
      </c>
      <c r="D10" s="45">
        <v>1E-4</v>
      </c>
      <c r="E10" s="46">
        <f t="shared" si="5"/>
        <v>2998.2004499400045</v>
      </c>
      <c r="F10" s="47">
        <v>0</v>
      </c>
      <c r="G10" s="48">
        <v>0</v>
      </c>
      <c r="H10" s="48">
        <f t="shared" si="0"/>
        <v>0</v>
      </c>
      <c r="I10" s="48">
        <f t="shared" si="1"/>
        <v>0</v>
      </c>
      <c r="J10" s="8">
        <v>0</v>
      </c>
      <c r="K10" s="8"/>
      <c r="L10" s="49">
        <f t="shared" si="2"/>
        <v>0</v>
      </c>
      <c r="M10" s="49">
        <f t="shared" si="3"/>
        <v>0</v>
      </c>
      <c r="N10" s="49">
        <f t="shared" si="4"/>
        <v>0</v>
      </c>
      <c r="O10" s="49"/>
      <c r="P10" s="257"/>
      <c r="Q10" s="261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68"/>
      <c r="C11" s="50" t="s">
        <v>70</v>
      </c>
      <c r="D11" s="51">
        <v>1E-4</v>
      </c>
      <c r="E11" s="52">
        <f t="shared" si="5"/>
        <v>2997.9006298950108</v>
      </c>
      <c r="F11" s="53">
        <v>0</v>
      </c>
      <c r="G11" s="54">
        <v>0</v>
      </c>
      <c r="H11" s="54">
        <f t="shared" si="0"/>
        <v>0</v>
      </c>
      <c r="I11" s="54">
        <f t="shared" si="1"/>
        <v>0</v>
      </c>
      <c r="J11" s="55">
        <v>0</v>
      </c>
      <c r="K11" s="55"/>
      <c r="L11" s="56">
        <f t="shared" si="2"/>
        <v>0</v>
      </c>
      <c r="M11" s="56">
        <f t="shared" si="3"/>
        <v>0</v>
      </c>
      <c r="N11" s="56">
        <f t="shared" si="4"/>
        <v>0</v>
      </c>
      <c r="O11" s="56"/>
      <c r="P11" s="258"/>
      <c r="Q11" s="26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69" t="s">
        <v>71</v>
      </c>
      <c r="C12" s="57" t="s">
        <v>72</v>
      </c>
      <c r="D12" s="58">
        <v>1E-4</v>
      </c>
      <c r="E12" s="59">
        <f t="shared" si="5"/>
        <v>2997.6008398320214</v>
      </c>
      <c r="F12" s="60">
        <v>0</v>
      </c>
      <c r="G12" s="61">
        <v>0</v>
      </c>
      <c r="H12" s="61">
        <f t="shared" si="0"/>
        <v>0</v>
      </c>
      <c r="I12" s="61">
        <f t="shared" si="1"/>
        <v>0</v>
      </c>
      <c r="J12" s="62">
        <v>0</v>
      </c>
      <c r="K12" s="62"/>
      <c r="L12" s="63">
        <f t="shared" si="2"/>
        <v>0</v>
      </c>
      <c r="M12" s="63">
        <f t="shared" si="3"/>
        <v>0</v>
      </c>
      <c r="N12" s="63">
        <f t="shared" si="4"/>
        <v>0</v>
      </c>
      <c r="O12" s="63"/>
      <c r="P12" s="256">
        <f>SUM(O12:O15)</f>
        <v>0</v>
      </c>
      <c r="Q12" s="260" t="s">
        <v>73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67"/>
      <c r="C13" s="44" t="s">
        <v>74</v>
      </c>
      <c r="D13" s="45">
        <v>1E-4</v>
      </c>
      <c r="E13" s="46">
        <f t="shared" si="5"/>
        <v>2997.3010797480383</v>
      </c>
      <c r="F13" s="47">
        <v>0</v>
      </c>
      <c r="G13" s="48">
        <v>0</v>
      </c>
      <c r="H13" s="48">
        <f t="shared" si="0"/>
        <v>0</v>
      </c>
      <c r="I13" s="48">
        <f t="shared" si="1"/>
        <v>0</v>
      </c>
      <c r="J13" s="8">
        <v>0</v>
      </c>
      <c r="K13" s="8"/>
      <c r="L13" s="49">
        <f t="shared" si="2"/>
        <v>0</v>
      </c>
      <c r="M13" s="49">
        <f t="shared" si="3"/>
        <v>0</v>
      </c>
      <c r="N13" s="49">
        <f t="shared" si="4"/>
        <v>0</v>
      </c>
      <c r="O13" s="49"/>
      <c r="P13" s="257"/>
      <c r="Q13" s="261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67"/>
      <c r="C14" s="44" t="s">
        <v>75</v>
      </c>
      <c r="D14" s="45">
        <v>1E-4</v>
      </c>
      <c r="E14" s="46">
        <f t="shared" si="5"/>
        <v>2997.0013496400634</v>
      </c>
      <c r="F14" s="47">
        <v>0</v>
      </c>
      <c r="G14" s="48">
        <v>0</v>
      </c>
      <c r="H14" s="48">
        <f t="shared" si="0"/>
        <v>0</v>
      </c>
      <c r="I14" s="48">
        <f t="shared" si="1"/>
        <v>0</v>
      </c>
      <c r="J14" s="8">
        <v>0</v>
      </c>
      <c r="K14" s="8"/>
      <c r="L14" s="49">
        <f t="shared" si="2"/>
        <v>0</v>
      </c>
      <c r="M14" s="49">
        <f t="shared" si="3"/>
        <v>0</v>
      </c>
      <c r="N14" s="49">
        <f t="shared" si="4"/>
        <v>0</v>
      </c>
      <c r="O14" s="49"/>
      <c r="P14" s="257"/>
      <c r="Q14" s="261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67"/>
      <c r="C15" s="50" t="s">
        <v>76</v>
      </c>
      <c r="D15" s="51">
        <v>1E-4</v>
      </c>
      <c r="E15" s="52">
        <f t="shared" si="5"/>
        <v>2996.7016495050993</v>
      </c>
      <c r="F15" s="53">
        <v>0</v>
      </c>
      <c r="G15" s="54">
        <v>0</v>
      </c>
      <c r="H15" s="54">
        <f t="shared" si="0"/>
        <v>0</v>
      </c>
      <c r="I15" s="54">
        <f t="shared" si="1"/>
        <v>0</v>
      </c>
      <c r="J15" s="55">
        <v>0</v>
      </c>
      <c r="K15" s="55"/>
      <c r="L15" s="56">
        <f t="shared" si="2"/>
        <v>0</v>
      </c>
      <c r="M15" s="56">
        <f t="shared" si="3"/>
        <v>0</v>
      </c>
      <c r="N15" s="56">
        <f t="shared" si="4"/>
        <v>0</v>
      </c>
      <c r="O15" s="56"/>
      <c r="P15" s="258"/>
      <c r="Q15" s="26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67"/>
      <c r="C16" s="57" t="s">
        <v>77</v>
      </c>
      <c r="D16" s="58">
        <v>1E-4</v>
      </c>
      <c r="E16" s="59">
        <f t="shared" si="5"/>
        <v>2996.401979340149</v>
      </c>
      <c r="F16" s="60">
        <v>0</v>
      </c>
      <c r="G16" s="61">
        <v>0</v>
      </c>
      <c r="H16" s="61">
        <f t="shared" si="0"/>
        <v>0</v>
      </c>
      <c r="I16" s="61">
        <f t="shared" si="1"/>
        <v>0</v>
      </c>
      <c r="J16" s="62">
        <v>0</v>
      </c>
      <c r="K16" s="62"/>
      <c r="L16" s="63">
        <f t="shared" si="2"/>
        <v>0</v>
      </c>
      <c r="M16" s="63">
        <f t="shared" si="3"/>
        <v>0</v>
      </c>
      <c r="N16" s="63">
        <f t="shared" si="4"/>
        <v>0</v>
      </c>
      <c r="O16" s="63"/>
      <c r="P16" s="256">
        <f>SUM(O16:O19)</f>
        <v>0</v>
      </c>
      <c r="Q16" s="260" t="s">
        <v>78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67"/>
      <c r="C17" s="44" t="s">
        <v>79</v>
      </c>
      <c r="D17" s="45">
        <v>1E-4</v>
      </c>
      <c r="E17" s="46">
        <f t="shared" si="5"/>
        <v>2996.102339142215</v>
      </c>
      <c r="F17" s="47">
        <v>0</v>
      </c>
      <c r="G17" s="48">
        <v>0</v>
      </c>
      <c r="H17" s="48">
        <f t="shared" si="0"/>
        <v>0</v>
      </c>
      <c r="I17" s="48">
        <f t="shared" si="1"/>
        <v>0</v>
      </c>
      <c r="J17" s="8">
        <v>0</v>
      </c>
      <c r="K17" s="8"/>
      <c r="L17" s="49">
        <f t="shared" si="2"/>
        <v>0</v>
      </c>
      <c r="M17" s="49">
        <f t="shared" si="3"/>
        <v>0</v>
      </c>
      <c r="N17" s="49">
        <f t="shared" si="4"/>
        <v>0</v>
      </c>
      <c r="O17" s="49"/>
      <c r="P17" s="257"/>
      <c r="Q17" s="261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67"/>
      <c r="C18" s="44" t="s">
        <v>80</v>
      </c>
      <c r="D18" s="45">
        <v>1E-4</v>
      </c>
      <c r="E18" s="46">
        <f t="shared" si="5"/>
        <v>2995.8027289083007</v>
      </c>
      <c r="F18" s="47">
        <v>0</v>
      </c>
      <c r="G18" s="48">
        <v>0</v>
      </c>
      <c r="H18" s="48">
        <f t="shared" si="0"/>
        <v>0</v>
      </c>
      <c r="I18" s="48">
        <f t="shared" si="1"/>
        <v>0</v>
      </c>
      <c r="J18" s="8">
        <v>0</v>
      </c>
      <c r="K18" s="8"/>
      <c r="L18" s="49">
        <f t="shared" si="2"/>
        <v>0</v>
      </c>
      <c r="M18" s="49">
        <f t="shared" si="3"/>
        <v>0</v>
      </c>
      <c r="N18" s="49">
        <f t="shared" si="4"/>
        <v>0</v>
      </c>
      <c r="O18" s="49"/>
      <c r="P18" s="257"/>
      <c r="Q18" s="261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67"/>
      <c r="C19" s="50" t="s">
        <v>81</v>
      </c>
      <c r="D19" s="51">
        <v>1E-4</v>
      </c>
      <c r="E19" s="52">
        <f t="shared" si="5"/>
        <v>2995.5031486354096</v>
      </c>
      <c r="F19" s="53">
        <v>0</v>
      </c>
      <c r="G19" s="54">
        <v>0</v>
      </c>
      <c r="H19" s="54">
        <f t="shared" si="0"/>
        <v>0</v>
      </c>
      <c r="I19" s="54">
        <f t="shared" si="1"/>
        <v>0</v>
      </c>
      <c r="J19" s="55">
        <v>0</v>
      </c>
      <c r="K19" s="55"/>
      <c r="L19" s="56">
        <f t="shared" si="2"/>
        <v>0</v>
      </c>
      <c r="M19" s="56">
        <f t="shared" si="3"/>
        <v>0</v>
      </c>
      <c r="N19" s="56">
        <f t="shared" si="4"/>
        <v>0</v>
      </c>
      <c r="O19" s="56"/>
      <c r="P19" s="258"/>
      <c r="Q19" s="26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67"/>
      <c r="C20" s="57" t="s">
        <v>82</v>
      </c>
      <c r="D20" s="58">
        <v>1E-4</v>
      </c>
      <c r="E20" s="59">
        <f t="shared" si="5"/>
        <v>2995.203598320546</v>
      </c>
      <c r="F20" s="60">
        <v>0</v>
      </c>
      <c r="G20" s="61">
        <v>0</v>
      </c>
      <c r="H20" s="61">
        <f t="shared" si="0"/>
        <v>0</v>
      </c>
      <c r="I20" s="61">
        <f t="shared" si="1"/>
        <v>0</v>
      </c>
      <c r="J20" s="62">
        <v>0</v>
      </c>
      <c r="K20" s="62"/>
      <c r="L20" s="63">
        <f t="shared" si="2"/>
        <v>0</v>
      </c>
      <c r="M20" s="63">
        <f t="shared" si="3"/>
        <v>0</v>
      </c>
      <c r="N20" s="63">
        <f t="shared" si="4"/>
        <v>0</v>
      </c>
      <c r="O20" s="63"/>
      <c r="P20" s="256">
        <f>SUM(O20:O23)</f>
        <v>178.76891006314656</v>
      </c>
      <c r="Q20" s="260" t="s">
        <v>83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68"/>
      <c r="C21" s="44" t="s">
        <v>84</v>
      </c>
      <c r="D21" s="45">
        <v>1E-4</v>
      </c>
      <c r="E21" s="46">
        <f t="shared" si="5"/>
        <v>2994.9040779607139</v>
      </c>
      <c r="F21" s="47">
        <v>0</v>
      </c>
      <c r="G21" s="48">
        <v>0</v>
      </c>
      <c r="H21" s="48">
        <f t="shared" si="0"/>
        <v>0</v>
      </c>
      <c r="I21" s="48">
        <f t="shared" si="1"/>
        <v>0</v>
      </c>
      <c r="J21" s="8">
        <v>0</v>
      </c>
      <c r="K21" s="8"/>
      <c r="L21" s="49">
        <f t="shared" si="2"/>
        <v>0</v>
      </c>
      <c r="M21" s="49">
        <f t="shared" si="3"/>
        <v>0</v>
      </c>
      <c r="N21" s="49">
        <f t="shared" si="4"/>
        <v>0</v>
      </c>
      <c r="O21" s="49"/>
      <c r="P21" s="257"/>
      <c r="Q21" s="261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70" t="s">
        <v>85</v>
      </c>
      <c r="C22" s="44" t="s">
        <v>86</v>
      </c>
      <c r="D22" s="45">
        <v>1E-4</v>
      </c>
      <c r="E22" s="46">
        <f t="shared" si="5"/>
        <v>2994.604587552918</v>
      </c>
      <c r="F22" s="47">
        <v>0.01</v>
      </c>
      <c r="G22" s="64">
        <f t="shared" ref="G22:G63" si="6">100%-F22</f>
        <v>0.99</v>
      </c>
      <c r="H22" s="48">
        <f t="shared" si="0"/>
        <v>29.94604587552918</v>
      </c>
      <c r="I22" s="48">
        <f t="shared" si="1"/>
        <v>2964.6585416773887</v>
      </c>
      <c r="J22" s="8">
        <v>1</v>
      </c>
      <c r="K22" s="8">
        <v>3</v>
      </c>
      <c r="L22" s="49">
        <f t="shared" si="2"/>
        <v>20752.609791741721</v>
      </c>
      <c r="M22" s="47">
        <v>0.9</v>
      </c>
      <c r="N22" s="65">
        <f t="shared" ref="N22:N63" si="7">L22*M22</f>
        <v>18677.34881256755</v>
      </c>
      <c r="O22" s="65">
        <f t="shared" ref="O22:O63" si="8">K22*H22</f>
        <v>89.838137626587539</v>
      </c>
      <c r="P22" s="257"/>
      <c r="Q22" s="261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67"/>
      <c r="C23" s="50" t="s">
        <v>87</v>
      </c>
      <c r="D23" s="51">
        <v>1E-4</v>
      </c>
      <c r="E23" s="52">
        <f t="shared" ref="E23:E63" si="9">(E22)-(E22*D23)-H22</f>
        <v>2964.3590812186335</v>
      </c>
      <c r="F23" s="53">
        <v>0.01</v>
      </c>
      <c r="G23" s="66">
        <f t="shared" si="6"/>
        <v>0.99</v>
      </c>
      <c r="H23" s="54">
        <f t="shared" si="0"/>
        <v>29.643590812186336</v>
      </c>
      <c r="I23" s="54">
        <f t="shared" si="1"/>
        <v>2934.7154904064473</v>
      </c>
      <c r="J23" s="55">
        <v>1</v>
      </c>
      <c r="K23" s="55">
        <v>3</v>
      </c>
      <c r="L23" s="56">
        <f t="shared" si="2"/>
        <v>20543.00843284513</v>
      </c>
      <c r="M23" s="53">
        <v>0.9</v>
      </c>
      <c r="N23" s="67">
        <f t="shared" si="7"/>
        <v>18488.707589560618</v>
      </c>
      <c r="O23" s="67">
        <f t="shared" si="8"/>
        <v>88.93077243655901</v>
      </c>
      <c r="P23" s="258"/>
      <c r="Q23" s="26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67"/>
      <c r="C24" s="57" t="s">
        <v>88</v>
      </c>
      <c r="D24" s="58">
        <v>1E-4</v>
      </c>
      <c r="E24" s="59">
        <f t="shared" si="9"/>
        <v>2934.4190544983253</v>
      </c>
      <c r="F24" s="60">
        <v>0.01</v>
      </c>
      <c r="G24" s="68">
        <f t="shared" si="6"/>
        <v>0.99</v>
      </c>
      <c r="H24" s="61">
        <f t="shared" si="0"/>
        <v>29.344190544983253</v>
      </c>
      <c r="I24" s="61">
        <f t="shared" si="1"/>
        <v>2905.0748639533422</v>
      </c>
      <c r="J24" s="62">
        <v>1</v>
      </c>
      <c r="K24" s="62">
        <v>3</v>
      </c>
      <c r="L24" s="63">
        <f t="shared" si="2"/>
        <v>20335.524047673396</v>
      </c>
      <c r="M24" s="60">
        <v>0.9</v>
      </c>
      <c r="N24" s="69">
        <f t="shared" si="7"/>
        <v>18301.971642906057</v>
      </c>
      <c r="O24" s="69">
        <f t="shared" si="8"/>
        <v>88.032571634949761</v>
      </c>
      <c r="P24" s="256">
        <f>SUM(O24:O27)</f>
        <v>346.83134280920444</v>
      </c>
      <c r="Q24" s="260" t="s">
        <v>89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67"/>
      <c r="C25" s="44" t="s">
        <v>90</v>
      </c>
      <c r="D25" s="45">
        <v>1E-4</v>
      </c>
      <c r="E25" s="46">
        <f t="shared" si="9"/>
        <v>2904.7814220478922</v>
      </c>
      <c r="F25" s="47">
        <v>0.01</v>
      </c>
      <c r="G25" s="64">
        <f t="shared" si="6"/>
        <v>0.99</v>
      </c>
      <c r="H25" s="48">
        <f t="shared" si="0"/>
        <v>29.047814220478923</v>
      </c>
      <c r="I25" s="48">
        <f t="shared" si="1"/>
        <v>2875.7336078274134</v>
      </c>
      <c r="J25" s="8">
        <v>1</v>
      </c>
      <c r="K25" s="8">
        <v>3</v>
      </c>
      <c r="L25" s="49">
        <f t="shared" si="2"/>
        <v>20130.135254791894</v>
      </c>
      <c r="M25" s="47">
        <v>0.9</v>
      </c>
      <c r="N25" s="65">
        <f t="shared" si="7"/>
        <v>18117.121729312705</v>
      </c>
      <c r="O25" s="65">
        <f t="shared" si="8"/>
        <v>87.143442661436765</v>
      </c>
      <c r="P25" s="257"/>
      <c r="Q25" s="261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67"/>
      <c r="C26" s="44" t="s">
        <v>91</v>
      </c>
      <c r="D26" s="45">
        <v>1E-4</v>
      </c>
      <c r="E26" s="46">
        <f t="shared" si="9"/>
        <v>2875.4431296852085</v>
      </c>
      <c r="F26" s="47">
        <v>0.01</v>
      </c>
      <c r="G26" s="64">
        <f t="shared" si="6"/>
        <v>0.99</v>
      </c>
      <c r="H26" s="48">
        <f t="shared" si="0"/>
        <v>28.754431296852086</v>
      </c>
      <c r="I26" s="48">
        <f t="shared" si="1"/>
        <v>2846.6886983883564</v>
      </c>
      <c r="J26" s="8">
        <v>1</v>
      </c>
      <c r="K26" s="8">
        <v>3</v>
      </c>
      <c r="L26" s="49">
        <f t="shared" si="2"/>
        <v>19926.820888718496</v>
      </c>
      <c r="M26" s="47">
        <v>0.9</v>
      </c>
      <c r="N26" s="65">
        <f t="shared" si="7"/>
        <v>17934.138799846645</v>
      </c>
      <c r="O26" s="65">
        <f t="shared" si="8"/>
        <v>86.263293890556255</v>
      </c>
      <c r="P26" s="257"/>
      <c r="Q26" s="261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67"/>
      <c r="C27" s="50" t="s">
        <v>92</v>
      </c>
      <c r="D27" s="51">
        <v>1E-4</v>
      </c>
      <c r="E27" s="52">
        <f t="shared" si="9"/>
        <v>2846.4011540753881</v>
      </c>
      <c r="F27" s="53">
        <v>0.01</v>
      </c>
      <c r="G27" s="66">
        <f t="shared" si="6"/>
        <v>0.99</v>
      </c>
      <c r="H27" s="54">
        <f t="shared" si="0"/>
        <v>28.464011540753884</v>
      </c>
      <c r="I27" s="54">
        <f t="shared" si="1"/>
        <v>2817.9371425346344</v>
      </c>
      <c r="J27" s="55">
        <v>1</v>
      </c>
      <c r="K27" s="55">
        <v>3</v>
      </c>
      <c r="L27" s="56">
        <f t="shared" si="2"/>
        <v>19725.559997742443</v>
      </c>
      <c r="M27" s="53">
        <v>0.9</v>
      </c>
      <c r="N27" s="67">
        <f t="shared" si="7"/>
        <v>17753.003997968201</v>
      </c>
      <c r="O27" s="67">
        <f t="shared" si="8"/>
        <v>85.392034622261647</v>
      </c>
      <c r="P27" s="258"/>
      <c r="Q27" s="26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67"/>
      <c r="C28" s="57" t="s">
        <v>93</v>
      </c>
      <c r="D28" s="58">
        <v>1E-4</v>
      </c>
      <c r="E28" s="59">
        <f t="shared" si="9"/>
        <v>2817.6525024192269</v>
      </c>
      <c r="F28" s="60">
        <v>0.01</v>
      </c>
      <c r="G28" s="68">
        <f t="shared" si="6"/>
        <v>0.99</v>
      </c>
      <c r="H28" s="61">
        <f t="shared" si="0"/>
        <v>28.176525024192269</v>
      </c>
      <c r="I28" s="61">
        <f t="shared" si="1"/>
        <v>2789.4759773950345</v>
      </c>
      <c r="J28" s="62">
        <v>1</v>
      </c>
      <c r="K28" s="62">
        <v>3</v>
      </c>
      <c r="L28" s="63">
        <f t="shared" si="2"/>
        <v>19526.331841765241</v>
      </c>
      <c r="M28" s="60">
        <v>0.9</v>
      </c>
      <c r="N28" s="69">
        <f t="shared" si="7"/>
        <v>17573.698657588717</v>
      </c>
      <c r="O28" s="69">
        <f t="shared" si="8"/>
        <v>84.529575072576804</v>
      </c>
      <c r="P28" s="256">
        <f>SUM(O28:O31)</f>
        <v>333.030212397816</v>
      </c>
      <c r="Q28" s="260" t="s">
        <v>94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67"/>
      <c r="C29" s="44" t="s">
        <v>95</v>
      </c>
      <c r="D29" s="45">
        <v>1E-4</v>
      </c>
      <c r="E29" s="46">
        <f t="shared" si="9"/>
        <v>2789.1942121447928</v>
      </c>
      <c r="F29" s="47">
        <v>0.01</v>
      </c>
      <c r="G29" s="64">
        <f t="shared" si="6"/>
        <v>0.99</v>
      </c>
      <c r="H29" s="48">
        <f t="shared" si="0"/>
        <v>27.891942121447929</v>
      </c>
      <c r="I29" s="48">
        <f t="shared" si="1"/>
        <v>2761.302270023345</v>
      </c>
      <c r="J29" s="8">
        <v>1</v>
      </c>
      <c r="K29" s="8">
        <v>3</v>
      </c>
      <c r="L29" s="49">
        <f t="shared" si="2"/>
        <v>19329.115890163415</v>
      </c>
      <c r="M29" s="47">
        <v>0.9</v>
      </c>
      <c r="N29" s="65">
        <f t="shared" si="7"/>
        <v>17396.204301147074</v>
      </c>
      <c r="O29" s="65">
        <f t="shared" si="8"/>
        <v>83.675826364343791</v>
      </c>
      <c r="P29" s="257"/>
      <c r="Q29" s="261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67"/>
      <c r="C30" s="44" t="s">
        <v>96</v>
      </c>
      <c r="D30" s="45">
        <v>1E-4</v>
      </c>
      <c r="E30" s="46">
        <f t="shared" si="9"/>
        <v>2761.0233506021304</v>
      </c>
      <c r="F30" s="47">
        <v>0.01</v>
      </c>
      <c r="G30" s="64">
        <f t="shared" si="6"/>
        <v>0.99</v>
      </c>
      <c r="H30" s="48">
        <f t="shared" si="0"/>
        <v>27.610233506021306</v>
      </c>
      <c r="I30" s="48">
        <f t="shared" si="1"/>
        <v>2733.4131170961091</v>
      </c>
      <c r="J30" s="8">
        <v>1</v>
      </c>
      <c r="K30" s="8">
        <v>3</v>
      </c>
      <c r="L30" s="49">
        <f t="shared" si="2"/>
        <v>19133.891819672765</v>
      </c>
      <c r="M30" s="47">
        <v>0.9</v>
      </c>
      <c r="N30" s="65">
        <f t="shared" si="7"/>
        <v>17220.502637705489</v>
      </c>
      <c r="O30" s="65">
        <f t="shared" si="8"/>
        <v>82.830700518063921</v>
      </c>
      <c r="P30" s="257"/>
      <c r="Q30" s="261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67"/>
      <c r="C31" s="50" t="s">
        <v>97</v>
      </c>
      <c r="D31" s="51">
        <v>1E-4</v>
      </c>
      <c r="E31" s="52">
        <f t="shared" si="9"/>
        <v>2733.1370147610487</v>
      </c>
      <c r="F31" s="53">
        <v>0.01</v>
      </c>
      <c r="G31" s="66">
        <f t="shared" si="6"/>
        <v>0.99</v>
      </c>
      <c r="H31" s="54">
        <f t="shared" si="0"/>
        <v>27.331370147610489</v>
      </c>
      <c r="I31" s="54">
        <f t="shared" si="1"/>
        <v>2705.8056446134383</v>
      </c>
      <c r="J31" s="55">
        <v>1</v>
      </c>
      <c r="K31" s="55">
        <v>3</v>
      </c>
      <c r="L31" s="56">
        <f t="shared" si="2"/>
        <v>18940.639512294067</v>
      </c>
      <c r="M31" s="53">
        <v>0.9</v>
      </c>
      <c r="N31" s="67">
        <f t="shared" si="7"/>
        <v>17046.575561064659</v>
      </c>
      <c r="O31" s="67">
        <f t="shared" si="8"/>
        <v>81.99411044283147</v>
      </c>
      <c r="P31" s="258"/>
      <c r="Q31" s="26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67"/>
      <c r="C32" s="57" t="s">
        <v>98</v>
      </c>
      <c r="D32" s="58">
        <v>1E-4</v>
      </c>
      <c r="E32" s="59">
        <f t="shared" si="9"/>
        <v>2705.5323309119622</v>
      </c>
      <c r="F32" s="60">
        <v>0.01</v>
      </c>
      <c r="G32" s="68">
        <f t="shared" si="6"/>
        <v>0.99</v>
      </c>
      <c r="H32" s="61">
        <f t="shared" si="0"/>
        <v>27.055323309119622</v>
      </c>
      <c r="I32" s="61">
        <f t="shared" si="1"/>
        <v>2678.4770076028426</v>
      </c>
      <c r="J32" s="62">
        <v>1</v>
      </c>
      <c r="K32" s="62">
        <v>3</v>
      </c>
      <c r="L32" s="63">
        <f t="shared" si="2"/>
        <v>18749.339053219897</v>
      </c>
      <c r="M32" s="60">
        <v>0.9</v>
      </c>
      <c r="N32" s="69">
        <f t="shared" si="7"/>
        <v>16874.405147897909</v>
      </c>
      <c r="O32" s="69">
        <f t="shared" si="8"/>
        <v>81.165969927358873</v>
      </c>
      <c r="P32" s="256">
        <f>SUM(O32:O35)</f>
        <v>319.77825726882674</v>
      </c>
      <c r="Q32" s="260" t="s">
        <v>99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67"/>
      <c r="C33" s="44" t="s">
        <v>100</v>
      </c>
      <c r="D33" s="45">
        <v>1E-4</v>
      </c>
      <c r="E33" s="46">
        <f t="shared" si="9"/>
        <v>2678.2064543697516</v>
      </c>
      <c r="F33" s="47">
        <v>0.01</v>
      </c>
      <c r="G33" s="64">
        <f t="shared" si="6"/>
        <v>0.99</v>
      </c>
      <c r="H33" s="48">
        <f t="shared" si="0"/>
        <v>26.782064543697516</v>
      </c>
      <c r="I33" s="48">
        <f t="shared" si="1"/>
        <v>2651.4243898260538</v>
      </c>
      <c r="J33" s="8">
        <v>1</v>
      </c>
      <c r="K33" s="8">
        <v>3</v>
      </c>
      <c r="L33" s="49">
        <f t="shared" si="2"/>
        <v>18559.970728782377</v>
      </c>
      <c r="M33" s="47">
        <v>0.9</v>
      </c>
      <c r="N33" s="65">
        <f t="shared" si="7"/>
        <v>16703.973655904141</v>
      </c>
      <c r="O33" s="65">
        <f t="shared" si="8"/>
        <v>80.346193631092547</v>
      </c>
      <c r="P33" s="257"/>
      <c r="Q33" s="261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67"/>
      <c r="C34" s="44" t="s">
        <v>101</v>
      </c>
      <c r="D34" s="45">
        <v>1E-4</v>
      </c>
      <c r="E34" s="46">
        <f t="shared" si="9"/>
        <v>2651.1565691806172</v>
      </c>
      <c r="F34" s="47">
        <v>0.01</v>
      </c>
      <c r="G34" s="64">
        <f t="shared" si="6"/>
        <v>0.99</v>
      </c>
      <c r="H34" s="48">
        <f t="shared" si="0"/>
        <v>26.511565691806172</v>
      </c>
      <c r="I34" s="48">
        <f t="shared" si="1"/>
        <v>2624.6450034888112</v>
      </c>
      <c r="J34" s="8">
        <v>1</v>
      </c>
      <c r="K34" s="8">
        <v>3</v>
      </c>
      <c r="L34" s="49">
        <f t="shared" si="2"/>
        <v>18372.515024421678</v>
      </c>
      <c r="M34" s="47">
        <v>0.9</v>
      </c>
      <c r="N34" s="65">
        <f t="shared" si="7"/>
        <v>16535.263521979512</v>
      </c>
      <c r="O34" s="65">
        <f t="shared" si="8"/>
        <v>79.534697075418521</v>
      </c>
      <c r="P34" s="257"/>
      <c r="Q34" s="261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67"/>
      <c r="C35" s="50" t="s">
        <v>102</v>
      </c>
      <c r="D35" s="51">
        <v>1E-4</v>
      </c>
      <c r="E35" s="52">
        <f t="shared" si="9"/>
        <v>2624.379887831893</v>
      </c>
      <c r="F35" s="53">
        <v>0.01</v>
      </c>
      <c r="G35" s="66">
        <f t="shared" si="6"/>
        <v>0.99</v>
      </c>
      <c r="H35" s="54">
        <f t="shared" si="0"/>
        <v>26.24379887831893</v>
      </c>
      <c r="I35" s="54">
        <f t="shared" si="1"/>
        <v>2598.136088953574</v>
      </c>
      <c r="J35" s="55">
        <v>1</v>
      </c>
      <c r="K35" s="55">
        <v>3</v>
      </c>
      <c r="L35" s="56">
        <f t="shared" si="2"/>
        <v>18186.952622675017</v>
      </c>
      <c r="M35" s="53">
        <v>0.9</v>
      </c>
      <c r="N35" s="67">
        <f t="shared" si="7"/>
        <v>16368.257360407515</v>
      </c>
      <c r="O35" s="67">
        <f t="shared" si="8"/>
        <v>78.731396634956795</v>
      </c>
      <c r="P35" s="258"/>
      <c r="Q35" s="26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67"/>
      <c r="C36" s="57" t="s">
        <v>103</v>
      </c>
      <c r="D36" s="58">
        <v>1E-4</v>
      </c>
      <c r="E36" s="59">
        <f t="shared" si="9"/>
        <v>2597.8736509647906</v>
      </c>
      <c r="F36" s="60">
        <v>0.01</v>
      </c>
      <c r="G36" s="68">
        <f t="shared" si="6"/>
        <v>0.99</v>
      </c>
      <c r="H36" s="61">
        <f t="shared" si="0"/>
        <v>25.978736509647906</v>
      </c>
      <c r="I36" s="61">
        <f t="shared" si="1"/>
        <v>2571.8949144551425</v>
      </c>
      <c r="J36" s="62">
        <v>1</v>
      </c>
      <c r="K36" s="62">
        <v>3</v>
      </c>
      <c r="L36" s="63">
        <f t="shared" si="2"/>
        <v>18003.264401185996</v>
      </c>
      <c r="M36" s="60">
        <v>0.9</v>
      </c>
      <c r="N36" s="69">
        <f t="shared" si="7"/>
        <v>16202.937961067397</v>
      </c>
      <c r="O36" s="69">
        <f t="shared" si="8"/>
        <v>77.936209528943721</v>
      </c>
      <c r="P36" s="256">
        <f>SUM(O36:O39)</f>
        <v>307.05362461150241</v>
      </c>
      <c r="Q36" s="260" t="s">
        <v>104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67"/>
      <c r="C37" s="44" t="s">
        <v>105</v>
      </c>
      <c r="D37" s="45">
        <v>1E-4</v>
      </c>
      <c r="E37" s="46">
        <f t="shared" si="9"/>
        <v>2571.6351270900459</v>
      </c>
      <c r="F37" s="47">
        <v>0.01</v>
      </c>
      <c r="G37" s="64">
        <f t="shared" si="6"/>
        <v>0.99</v>
      </c>
      <c r="H37" s="48">
        <f t="shared" si="0"/>
        <v>25.716351270900461</v>
      </c>
      <c r="I37" s="48">
        <f t="shared" si="1"/>
        <v>2545.9187758191456</v>
      </c>
      <c r="J37" s="8">
        <v>1</v>
      </c>
      <c r="K37" s="8">
        <v>3</v>
      </c>
      <c r="L37" s="49">
        <f t="shared" si="2"/>
        <v>17821.431430734017</v>
      </c>
      <c r="M37" s="47">
        <v>0.9</v>
      </c>
      <c r="N37" s="65">
        <f t="shared" si="7"/>
        <v>16039.288287660616</v>
      </c>
      <c r="O37" s="65">
        <f t="shared" si="8"/>
        <v>77.149053812701382</v>
      </c>
      <c r="P37" s="257"/>
      <c r="Q37" s="261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67"/>
      <c r="C38" s="44" t="s">
        <v>106</v>
      </c>
      <c r="D38" s="45">
        <v>1E-4</v>
      </c>
      <c r="E38" s="46">
        <f t="shared" si="9"/>
        <v>2545.6616123064364</v>
      </c>
      <c r="F38" s="47">
        <v>0.01</v>
      </c>
      <c r="G38" s="64">
        <f t="shared" si="6"/>
        <v>0.99</v>
      </c>
      <c r="H38" s="48">
        <f t="shared" si="0"/>
        <v>25.456616123064364</v>
      </c>
      <c r="I38" s="48">
        <f t="shared" si="1"/>
        <v>2520.2049961833718</v>
      </c>
      <c r="J38" s="8">
        <v>1</v>
      </c>
      <c r="K38" s="8">
        <v>3</v>
      </c>
      <c r="L38" s="49">
        <f t="shared" si="2"/>
        <v>17641.434973283602</v>
      </c>
      <c r="M38" s="47">
        <v>0.9</v>
      </c>
      <c r="N38" s="65">
        <f t="shared" si="7"/>
        <v>15877.291475955242</v>
      </c>
      <c r="O38" s="65">
        <f t="shared" si="8"/>
        <v>76.369848369193093</v>
      </c>
      <c r="P38" s="257"/>
      <c r="Q38" s="261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67"/>
      <c r="C39" s="50" t="s">
        <v>107</v>
      </c>
      <c r="D39" s="51">
        <v>1E-4</v>
      </c>
      <c r="E39" s="52">
        <f t="shared" si="9"/>
        <v>2519.9504300221411</v>
      </c>
      <c r="F39" s="53">
        <v>0.01</v>
      </c>
      <c r="G39" s="66">
        <f t="shared" si="6"/>
        <v>0.99</v>
      </c>
      <c r="H39" s="54">
        <f t="shared" si="0"/>
        <v>25.19950430022141</v>
      </c>
      <c r="I39" s="54">
        <f t="shared" si="1"/>
        <v>2494.7509257219194</v>
      </c>
      <c r="J39" s="55">
        <v>1</v>
      </c>
      <c r="K39" s="55">
        <v>3</v>
      </c>
      <c r="L39" s="56">
        <f t="shared" si="2"/>
        <v>17463.256480053435</v>
      </c>
      <c r="M39" s="53">
        <v>0.9</v>
      </c>
      <c r="N39" s="67">
        <f t="shared" si="7"/>
        <v>15716.930832048092</v>
      </c>
      <c r="O39" s="67">
        <f t="shared" si="8"/>
        <v>75.598512900664232</v>
      </c>
      <c r="P39" s="258"/>
      <c r="Q39" s="26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67"/>
      <c r="C40" s="57" t="s">
        <v>108</v>
      </c>
      <c r="D40" s="58">
        <v>1E-4</v>
      </c>
      <c r="E40" s="59">
        <f t="shared" si="9"/>
        <v>2494.4989306789171</v>
      </c>
      <c r="F40" s="60">
        <v>0.01</v>
      </c>
      <c r="G40" s="68">
        <f t="shared" si="6"/>
        <v>0.99</v>
      </c>
      <c r="H40" s="61">
        <f t="shared" si="0"/>
        <v>24.944989306789171</v>
      </c>
      <c r="I40" s="61">
        <f t="shared" si="1"/>
        <v>2469.5539413721281</v>
      </c>
      <c r="J40" s="62">
        <v>1</v>
      </c>
      <c r="K40" s="62">
        <v>3</v>
      </c>
      <c r="L40" s="63">
        <f t="shared" si="2"/>
        <v>17286.877589604897</v>
      </c>
      <c r="M40" s="60">
        <v>0.9</v>
      </c>
      <c r="N40" s="69">
        <f t="shared" si="7"/>
        <v>15558.189830644407</v>
      </c>
      <c r="O40" s="69">
        <f t="shared" si="8"/>
        <v>74.834967920367518</v>
      </c>
      <c r="P40" s="256">
        <f>SUM(O40:O43)</f>
        <v>294.83533118326375</v>
      </c>
      <c r="Q40" s="260" t="s">
        <v>109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67"/>
      <c r="C41" s="44" t="s">
        <v>110</v>
      </c>
      <c r="D41" s="45">
        <v>1E-4</v>
      </c>
      <c r="E41" s="46">
        <f t="shared" si="9"/>
        <v>2469.3044914790603</v>
      </c>
      <c r="F41" s="47">
        <v>0.01</v>
      </c>
      <c r="G41" s="64">
        <f t="shared" si="6"/>
        <v>0.99</v>
      </c>
      <c r="H41" s="48">
        <f t="shared" si="0"/>
        <v>24.693044914790605</v>
      </c>
      <c r="I41" s="48">
        <f t="shared" si="1"/>
        <v>2444.6114465642695</v>
      </c>
      <c r="J41" s="8">
        <v>1</v>
      </c>
      <c r="K41" s="8">
        <v>3</v>
      </c>
      <c r="L41" s="49">
        <f t="shared" si="2"/>
        <v>17112.280125949888</v>
      </c>
      <c r="M41" s="47">
        <v>0.9</v>
      </c>
      <c r="N41" s="65">
        <f t="shared" si="7"/>
        <v>15401.052113354899</v>
      </c>
      <c r="O41" s="65">
        <f t="shared" si="8"/>
        <v>74.079134744371814</v>
      </c>
      <c r="P41" s="257"/>
      <c r="Q41" s="261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67"/>
      <c r="C42" s="44" t="s">
        <v>111</v>
      </c>
      <c r="D42" s="45">
        <v>1E-4</v>
      </c>
      <c r="E42" s="46">
        <f t="shared" si="9"/>
        <v>2444.3645161151217</v>
      </c>
      <c r="F42" s="47">
        <v>0.01</v>
      </c>
      <c r="G42" s="64">
        <f t="shared" si="6"/>
        <v>0.99</v>
      </c>
      <c r="H42" s="48">
        <f t="shared" si="0"/>
        <v>24.443645161151217</v>
      </c>
      <c r="I42" s="48">
        <f t="shared" si="1"/>
        <v>2419.9208709539703</v>
      </c>
      <c r="J42" s="8">
        <v>1</v>
      </c>
      <c r="K42" s="8">
        <v>3</v>
      </c>
      <c r="L42" s="49">
        <f t="shared" si="2"/>
        <v>16939.446096677792</v>
      </c>
      <c r="M42" s="47">
        <v>0.9</v>
      </c>
      <c r="N42" s="65">
        <f t="shared" si="7"/>
        <v>15245.501487010013</v>
      </c>
      <c r="O42" s="65">
        <f t="shared" si="8"/>
        <v>73.330935483453658</v>
      </c>
      <c r="P42" s="257"/>
      <c r="Q42" s="261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67"/>
      <c r="C43" s="50" t="s">
        <v>112</v>
      </c>
      <c r="D43" s="51">
        <v>1E-4</v>
      </c>
      <c r="E43" s="52">
        <f t="shared" si="9"/>
        <v>2419.6764345023589</v>
      </c>
      <c r="F43" s="53">
        <v>0.01</v>
      </c>
      <c r="G43" s="66">
        <f t="shared" si="6"/>
        <v>0.99</v>
      </c>
      <c r="H43" s="54">
        <f t="shared" si="0"/>
        <v>24.196764345023588</v>
      </c>
      <c r="I43" s="54">
        <f t="shared" si="1"/>
        <v>2395.4796701573355</v>
      </c>
      <c r="J43" s="55">
        <v>1</v>
      </c>
      <c r="K43" s="55">
        <v>3</v>
      </c>
      <c r="L43" s="56">
        <f t="shared" si="2"/>
        <v>16768.357691101348</v>
      </c>
      <c r="M43" s="53">
        <v>0.9</v>
      </c>
      <c r="N43" s="67">
        <f t="shared" si="7"/>
        <v>15091.521921991214</v>
      </c>
      <c r="O43" s="67">
        <f t="shared" si="8"/>
        <v>72.590293035070772</v>
      </c>
      <c r="P43" s="258"/>
      <c r="Q43" s="26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67"/>
      <c r="C44" s="57" t="s">
        <v>113</v>
      </c>
      <c r="D44" s="58">
        <v>1E-4</v>
      </c>
      <c r="E44" s="59">
        <f t="shared" si="9"/>
        <v>2395.2377025138853</v>
      </c>
      <c r="F44" s="60">
        <v>0.01</v>
      </c>
      <c r="G44" s="68">
        <f t="shared" si="6"/>
        <v>0.99</v>
      </c>
      <c r="H44" s="61">
        <f t="shared" si="0"/>
        <v>23.952377025138855</v>
      </c>
      <c r="I44" s="61">
        <f t="shared" si="1"/>
        <v>2371.2853254887464</v>
      </c>
      <c r="J44" s="62">
        <v>1</v>
      </c>
      <c r="K44" s="62">
        <v>3</v>
      </c>
      <c r="L44" s="63">
        <f t="shared" si="2"/>
        <v>16598.997278421226</v>
      </c>
      <c r="M44" s="60">
        <v>0.8</v>
      </c>
      <c r="N44" s="69">
        <f t="shared" si="7"/>
        <v>13279.197822736982</v>
      </c>
      <c r="O44" s="69">
        <f t="shared" si="8"/>
        <v>71.857131075416561</v>
      </c>
      <c r="P44" s="256">
        <f>SUM(O44:O47)</f>
        <v>283.103228707786</v>
      </c>
      <c r="Q44" s="260" t="s">
        <v>114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67"/>
      <c r="C45" s="44" t="s">
        <v>115</v>
      </c>
      <c r="D45" s="45">
        <v>1E-4</v>
      </c>
      <c r="E45" s="46">
        <f t="shared" si="9"/>
        <v>2371.0458017184951</v>
      </c>
      <c r="F45" s="47">
        <v>0.01</v>
      </c>
      <c r="G45" s="64">
        <f t="shared" si="6"/>
        <v>0.99</v>
      </c>
      <c r="H45" s="48">
        <f t="shared" si="0"/>
        <v>23.710458017184951</v>
      </c>
      <c r="I45" s="48">
        <f t="shared" si="1"/>
        <v>2347.3353437013102</v>
      </c>
      <c r="J45" s="8">
        <v>1</v>
      </c>
      <c r="K45" s="8">
        <v>3</v>
      </c>
      <c r="L45" s="49">
        <f t="shared" si="2"/>
        <v>16431.347405909171</v>
      </c>
      <c r="M45" s="47">
        <v>0.8</v>
      </c>
      <c r="N45" s="65">
        <f t="shared" si="7"/>
        <v>13145.077924727339</v>
      </c>
      <c r="O45" s="65">
        <f t="shared" si="8"/>
        <v>71.131374051554857</v>
      </c>
      <c r="P45" s="257"/>
      <c r="Q45" s="261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67"/>
      <c r="C46" s="44" t="s">
        <v>116</v>
      </c>
      <c r="D46" s="45">
        <v>1E-4</v>
      </c>
      <c r="E46" s="46">
        <f t="shared" si="9"/>
        <v>2347.0982391211382</v>
      </c>
      <c r="F46" s="47">
        <v>0.01</v>
      </c>
      <c r="G46" s="64">
        <f t="shared" si="6"/>
        <v>0.99</v>
      </c>
      <c r="H46" s="48">
        <f t="shared" si="0"/>
        <v>23.470982391211383</v>
      </c>
      <c r="I46" s="48">
        <f t="shared" si="1"/>
        <v>2323.627256729927</v>
      </c>
      <c r="J46" s="8">
        <v>1</v>
      </c>
      <c r="K46" s="8">
        <v>3</v>
      </c>
      <c r="L46" s="49">
        <f t="shared" si="2"/>
        <v>16265.390797109489</v>
      </c>
      <c r="M46" s="47">
        <v>0.8</v>
      </c>
      <c r="N46" s="65">
        <f t="shared" si="7"/>
        <v>13012.312637687592</v>
      </c>
      <c r="O46" s="65">
        <f t="shared" si="8"/>
        <v>70.412947173634151</v>
      </c>
      <c r="P46" s="257"/>
      <c r="Q46" s="261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67"/>
      <c r="C47" s="50" t="s">
        <v>117</v>
      </c>
      <c r="D47" s="51">
        <v>1E-4</v>
      </c>
      <c r="E47" s="52">
        <f t="shared" si="9"/>
        <v>2323.392546906015</v>
      </c>
      <c r="F47" s="53">
        <v>0.01</v>
      </c>
      <c r="G47" s="66">
        <f t="shared" si="6"/>
        <v>0.99</v>
      </c>
      <c r="H47" s="54">
        <f t="shared" si="0"/>
        <v>23.23392546906015</v>
      </c>
      <c r="I47" s="54">
        <f t="shared" si="1"/>
        <v>2300.1586214369549</v>
      </c>
      <c r="J47" s="55">
        <v>1</v>
      </c>
      <c r="K47" s="55">
        <v>3</v>
      </c>
      <c r="L47" s="56">
        <f t="shared" si="2"/>
        <v>16101.110350058685</v>
      </c>
      <c r="M47" s="53">
        <v>0.8</v>
      </c>
      <c r="N47" s="67">
        <f t="shared" si="7"/>
        <v>12880.888280046949</v>
      </c>
      <c r="O47" s="67">
        <f t="shared" si="8"/>
        <v>69.701776407180446</v>
      </c>
      <c r="P47" s="258"/>
      <c r="Q47" s="26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67"/>
      <c r="C48" s="57" t="s">
        <v>118</v>
      </c>
      <c r="D48" s="58">
        <v>1E-4</v>
      </c>
      <c r="E48" s="59">
        <f t="shared" si="9"/>
        <v>2299.9262821822645</v>
      </c>
      <c r="F48" s="60">
        <v>0.01</v>
      </c>
      <c r="G48" s="68">
        <f t="shared" si="6"/>
        <v>0.99</v>
      </c>
      <c r="H48" s="61">
        <f t="shared" si="0"/>
        <v>22.999262821822644</v>
      </c>
      <c r="I48" s="61">
        <f t="shared" si="1"/>
        <v>2276.9270193604416</v>
      </c>
      <c r="J48" s="62">
        <v>1</v>
      </c>
      <c r="K48" s="62">
        <v>3</v>
      </c>
      <c r="L48" s="63">
        <f t="shared" si="2"/>
        <v>15938.48913552309</v>
      </c>
      <c r="M48" s="60">
        <v>0.8</v>
      </c>
      <c r="N48" s="69">
        <f t="shared" si="7"/>
        <v>12750.791308418473</v>
      </c>
      <c r="O48" s="69">
        <f t="shared" si="8"/>
        <v>68.997788465467934</v>
      </c>
      <c r="P48" s="256">
        <f>SUM(O48:O51)</f>
        <v>271.83797064997935</v>
      </c>
      <c r="Q48" s="260" t="s">
        <v>119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67"/>
      <c r="C49" s="44" t="s">
        <v>120</v>
      </c>
      <c r="D49" s="45">
        <v>1E-4</v>
      </c>
      <c r="E49" s="46">
        <f t="shared" si="9"/>
        <v>2276.6970267322235</v>
      </c>
      <c r="F49" s="47">
        <v>0.01</v>
      </c>
      <c r="G49" s="64">
        <f t="shared" si="6"/>
        <v>0.99</v>
      </c>
      <c r="H49" s="48">
        <f t="shared" si="0"/>
        <v>22.766970267322236</v>
      </c>
      <c r="I49" s="48">
        <f t="shared" si="1"/>
        <v>2253.9300564649011</v>
      </c>
      <c r="J49" s="8">
        <v>1</v>
      </c>
      <c r="K49" s="8">
        <v>3</v>
      </c>
      <c r="L49" s="49">
        <f t="shared" si="2"/>
        <v>15777.510395254307</v>
      </c>
      <c r="M49" s="47">
        <v>0.8</v>
      </c>
      <c r="N49" s="65">
        <f t="shared" si="7"/>
        <v>12622.008316203446</v>
      </c>
      <c r="O49" s="65">
        <f t="shared" si="8"/>
        <v>68.300910801966708</v>
      </c>
      <c r="P49" s="257"/>
      <c r="Q49" s="261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67"/>
      <c r="C50" s="44" t="s">
        <v>121</v>
      </c>
      <c r="D50" s="45">
        <v>1E-4</v>
      </c>
      <c r="E50" s="46">
        <f t="shared" si="9"/>
        <v>2253.7023867622279</v>
      </c>
      <c r="F50" s="47">
        <v>0.01</v>
      </c>
      <c r="G50" s="64">
        <f t="shared" si="6"/>
        <v>0.99</v>
      </c>
      <c r="H50" s="48">
        <f t="shared" si="0"/>
        <v>22.537023867622278</v>
      </c>
      <c r="I50" s="48">
        <f t="shared" si="1"/>
        <v>2231.1653628946056</v>
      </c>
      <c r="J50" s="8">
        <v>1</v>
      </c>
      <c r="K50" s="8">
        <v>3</v>
      </c>
      <c r="L50" s="49">
        <f t="shared" si="2"/>
        <v>15618.157540262238</v>
      </c>
      <c r="M50" s="47">
        <v>0.8</v>
      </c>
      <c r="N50" s="65">
        <f t="shared" si="7"/>
        <v>12494.526032209791</v>
      </c>
      <c r="O50" s="65">
        <f t="shared" si="8"/>
        <v>67.611071602866829</v>
      </c>
      <c r="P50" s="257"/>
      <c r="Q50" s="261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67"/>
      <c r="C51" s="44" t="s">
        <v>122</v>
      </c>
      <c r="D51" s="45">
        <v>1E-4</v>
      </c>
      <c r="E51" s="46">
        <f t="shared" si="9"/>
        <v>2230.9399926559295</v>
      </c>
      <c r="F51" s="47">
        <v>0.01</v>
      </c>
      <c r="G51" s="64">
        <f t="shared" si="6"/>
        <v>0.99</v>
      </c>
      <c r="H51" s="48">
        <f t="shared" si="0"/>
        <v>22.309399926559294</v>
      </c>
      <c r="I51" s="48">
        <f t="shared" si="1"/>
        <v>2208.6305927293702</v>
      </c>
      <c r="J51" s="8">
        <v>1</v>
      </c>
      <c r="K51" s="8">
        <v>3</v>
      </c>
      <c r="L51" s="49">
        <f t="shared" si="2"/>
        <v>15460.414149105591</v>
      </c>
      <c r="M51" s="47">
        <v>0.8</v>
      </c>
      <c r="N51" s="65">
        <f t="shared" si="7"/>
        <v>12368.331319284473</v>
      </c>
      <c r="O51" s="65">
        <f t="shared" si="8"/>
        <v>66.928199779677882</v>
      </c>
      <c r="P51" s="259"/>
      <c r="Q51" s="261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67"/>
      <c r="C52" s="44" t="s">
        <v>123</v>
      </c>
      <c r="D52" s="45">
        <v>1E-4</v>
      </c>
      <c r="E52" s="46">
        <f t="shared" si="9"/>
        <v>2208.4074987301046</v>
      </c>
      <c r="F52" s="47">
        <v>0.01</v>
      </c>
      <c r="G52" s="64">
        <f t="shared" si="6"/>
        <v>0.99</v>
      </c>
      <c r="H52" s="48">
        <f t="shared" si="0"/>
        <v>22.084074987301047</v>
      </c>
      <c r="I52" s="48">
        <f t="shared" si="1"/>
        <v>2186.3234237428037</v>
      </c>
      <c r="J52" s="8">
        <v>1</v>
      </c>
      <c r="K52" s="8">
        <v>3</v>
      </c>
      <c r="L52" s="49">
        <f t="shared" si="2"/>
        <v>15304.263966199625</v>
      </c>
      <c r="M52" s="47">
        <v>0.8</v>
      </c>
      <c r="N52" s="65">
        <f t="shared" si="7"/>
        <v>12243.411172959701</v>
      </c>
      <c r="O52" s="65">
        <f t="shared" si="8"/>
        <v>66.252224961903138</v>
      </c>
      <c r="P52" s="263">
        <f>SUM(O52:O55)</f>
        <v>261.02098031306105</v>
      </c>
      <c r="Q52" s="261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67"/>
      <c r="C53" s="44" t="s">
        <v>124</v>
      </c>
      <c r="D53" s="45">
        <v>1E-4</v>
      </c>
      <c r="E53" s="46">
        <f t="shared" si="9"/>
        <v>2186.1025829929308</v>
      </c>
      <c r="F53" s="47">
        <v>0.01</v>
      </c>
      <c r="G53" s="64">
        <f t="shared" si="6"/>
        <v>0.99</v>
      </c>
      <c r="H53" s="48">
        <f t="shared" si="0"/>
        <v>21.861025829929307</v>
      </c>
      <c r="I53" s="48">
        <f t="shared" si="1"/>
        <v>2164.2415571630013</v>
      </c>
      <c r="J53" s="8">
        <v>1</v>
      </c>
      <c r="K53" s="8">
        <v>3</v>
      </c>
      <c r="L53" s="49">
        <f t="shared" si="2"/>
        <v>15149.690900141009</v>
      </c>
      <c r="M53" s="47">
        <v>0.8</v>
      </c>
      <c r="N53" s="65">
        <f t="shared" si="7"/>
        <v>12119.752720112809</v>
      </c>
      <c r="O53" s="65">
        <f t="shared" si="8"/>
        <v>65.583077489787925</v>
      </c>
      <c r="P53" s="257"/>
      <c r="Q53" s="261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67"/>
      <c r="C54" s="44" t="s">
        <v>125</v>
      </c>
      <c r="D54" s="45">
        <v>1E-4</v>
      </c>
      <c r="E54" s="46">
        <f t="shared" si="9"/>
        <v>2164.0229469047022</v>
      </c>
      <c r="F54" s="47">
        <v>0.01</v>
      </c>
      <c r="G54" s="64">
        <f t="shared" si="6"/>
        <v>0.99</v>
      </c>
      <c r="H54" s="48">
        <f t="shared" si="0"/>
        <v>21.640229469047021</v>
      </c>
      <c r="I54" s="48">
        <f t="shared" si="1"/>
        <v>2142.3827174356552</v>
      </c>
      <c r="J54" s="8">
        <v>1</v>
      </c>
      <c r="K54" s="8">
        <v>3</v>
      </c>
      <c r="L54" s="49">
        <f t="shared" si="2"/>
        <v>14996.679022049586</v>
      </c>
      <c r="M54" s="47">
        <v>0.7</v>
      </c>
      <c r="N54" s="65">
        <f t="shared" si="7"/>
        <v>10497.67531543471</v>
      </c>
      <c r="O54" s="65">
        <f t="shared" si="8"/>
        <v>64.920688407141057</v>
      </c>
      <c r="P54" s="257"/>
      <c r="Q54" s="261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67"/>
      <c r="C55" s="44" t="s">
        <v>126</v>
      </c>
      <c r="D55" s="45">
        <v>1E-4</v>
      </c>
      <c r="E55" s="46">
        <f t="shared" si="9"/>
        <v>2142.1663151409648</v>
      </c>
      <c r="F55" s="47">
        <v>0.01</v>
      </c>
      <c r="G55" s="64">
        <f t="shared" si="6"/>
        <v>0.99</v>
      </c>
      <c r="H55" s="48">
        <f t="shared" si="0"/>
        <v>21.42166315140965</v>
      </c>
      <c r="I55" s="48">
        <f t="shared" si="1"/>
        <v>2120.7446519895552</v>
      </c>
      <c r="J55" s="8">
        <v>1</v>
      </c>
      <c r="K55" s="8">
        <v>3</v>
      </c>
      <c r="L55" s="49">
        <f t="shared" si="2"/>
        <v>14845.212563926887</v>
      </c>
      <c r="M55" s="47">
        <v>0.7</v>
      </c>
      <c r="N55" s="65">
        <f t="shared" si="7"/>
        <v>10391.64879474882</v>
      </c>
      <c r="O55" s="65">
        <f t="shared" si="8"/>
        <v>64.264989454228953</v>
      </c>
      <c r="P55" s="259"/>
      <c r="Q55" s="261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67"/>
      <c r="C56" s="44" t="s">
        <v>127</v>
      </c>
      <c r="D56" s="45">
        <v>1E-4</v>
      </c>
      <c r="E56" s="46">
        <f t="shared" si="9"/>
        <v>2120.5304353580409</v>
      </c>
      <c r="F56" s="47">
        <v>0.01</v>
      </c>
      <c r="G56" s="64">
        <f t="shared" si="6"/>
        <v>0.99</v>
      </c>
      <c r="H56" s="48">
        <f t="shared" si="0"/>
        <v>21.205304353580409</v>
      </c>
      <c r="I56" s="48">
        <f t="shared" si="1"/>
        <v>2099.3251310044607</v>
      </c>
      <c r="J56" s="8">
        <v>1</v>
      </c>
      <c r="K56" s="8">
        <v>3</v>
      </c>
      <c r="L56" s="49">
        <f t="shared" si="2"/>
        <v>14695.275917031224</v>
      </c>
      <c r="M56" s="47">
        <v>0.7</v>
      </c>
      <c r="N56" s="65">
        <f t="shared" si="7"/>
        <v>10286.693141921856</v>
      </c>
      <c r="O56" s="65">
        <f t="shared" si="8"/>
        <v>63.615913060741228</v>
      </c>
      <c r="P56" s="263">
        <f>SUM(O56:O59)</f>
        <v>250.63442020511044</v>
      </c>
      <c r="Q56" s="261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67"/>
      <c r="C57" s="44" t="s">
        <v>128</v>
      </c>
      <c r="D57" s="45">
        <v>1E-4</v>
      </c>
      <c r="E57" s="46">
        <f t="shared" si="9"/>
        <v>2099.1130779609248</v>
      </c>
      <c r="F57" s="47">
        <v>0.01</v>
      </c>
      <c r="G57" s="64">
        <f t="shared" si="6"/>
        <v>0.99</v>
      </c>
      <c r="H57" s="48">
        <f t="shared" si="0"/>
        <v>20.991130779609247</v>
      </c>
      <c r="I57" s="48">
        <f t="shared" si="1"/>
        <v>2078.1219471813156</v>
      </c>
      <c r="J57" s="8">
        <v>1</v>
      </c>
      <c r="K57" s="8">
        <v>3</v>
      </c>
      <c r="L57" s="49">
        <f t="shared" si="2"/>
        <v>14546.853630269208</v>
      </c>
      <c r="M57" s="47">
        <v>0.7</v>
      </c>
      <c r="N57" s="65">
        <f t="shared" si="7"/>
        <v>10182.797541188445</v>
      </c>
      <c r="O57" s="65">
        <f t="shared" si="8"/>
        <v>62.973392338827736</v>
      </c>
      <c r="P57" s="257"/>
      <c r="Q57" s="261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67"/>
      <c r="C58" s="44" t="s">
        <v>129</v>
      </c>
      <c r="D58" s="45">
        <v>1E-4</v>
      </c>
      <c r="E58" s="46">
        <f t="shared" si="9"/>
        <v>2077.9120358735195</v>
      </c>
      <c r="F58" s="47">
        <v>0.01</v>
      </c>
      <c r="G58" s="64">
        <f t="shared" si="6"/>
        <v>0.99</v>
      </c>
      <c r="H58" s="48">
        <f t="shared" si="0"/>
        <v>20.779120358735195</v>
      </c>
      <c r="I58" s="48">
        <f t="shared" si="1"/>
        <v>2057.1329155147841</v>
      </c>
      <c r="J58" s="8">
        <v>1</v>
      </c>
      <c r="K58" s="8">
        <v>3</v>
      </c>
      <c r="L58" s="49">
        <f t="shared" si="2"/>
        <v>14399.93040860349</v>
      </c>
      <c r="M58" s="47">
        <v>0.7</v>
      </c>
      <c r="N58" s="65">
        <f t="shared" si="7"/>
        <v>10079.951286022442</v>
      </c>
      <c r="O58" s="65">
        <f t="shared" si="8"/>
        <v>62.337361076205582</v>
      </c>
      <c r="P58" s="257"/>
      <c r="Q58" s="261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67"/>
      <c r="C59" s="44" t="s">
        <v>130</v>
      </c>
      <c r="D59" s="45">
        <v>1E-4</v>
      </c>
      <c r="E59" s="46">
        <f t="shared" si="9"/>
        <v>2056.9251243111967</v>
      </c>
      <c r="F59" s="47">
        <v>0.01</v>
      </c>
      <c r="G59" s="64">
        <f t="shared" si="6"/>
        <v>0.99</v>
      </c>
      <c r="H59" s="48">
        <f t="shared" si="0"/>
        <v>20.569251243111967</v>
      </c>
      <c r="I59" s="48">
        <f t="shared" si="1"/>
        <v>2036.3558730680847</v>
      </c>
      <c r="J59" s="8">
        <v>1</v>
      </c>
      <c r="K59" s="8">
        <v>3</v>
      </c>
      <c r="L59" s="49">
        <f t="shared" si="2"/>
        <v>14254.491111476593</v>
      </c>
      <c r="M59" s="47">
        <v>0.7</v>
      </c>
      <c r="N59" s="65">
        <f t="shared" si="7"/>
        <v>9978.1437780336146</v>
      </c>
      <c r="O59" s="65">
        <f t="shared" si="8"/>
        <v>61.707753729335906</v>
      </c>
      <c r="P59" s="259"/>
      <c r="Q59" s="261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67"/>
      <c r="C60" s="44" t="s">
        <v>131</v>
      </c>
      <c r="D60" s="45">
        <v>1E-4</v>
      </c>
      <c r="E60" s="46">
        <f t="shared" si="9"/>
        <v>2036.1501805556536</v>
      </c>
      <c r="F60" s="47">
        <v>0.01</v>
      </c>
      <c r="G60" s="64">
        <f t="shared" si="6"/>
        <v>0.99</v>
      </c>
      <c r="H60" s="48">
        <f t="shared" si="0"/>
        <v>20.361501805556536</v>
      </c>
      <c r="I60" s="48">
        <f t="shared" si="1"/>
        <v>2015.788678750097</v>
      </c>
      <c r="J60" s="8">
        <v>1</v>
      </c>
      <c r="K60" s="8">
        <v>3</v>
      </c>
      <c r="L60" s="49">
        <f t="shared" si="2"/>
        <v>14110.520751250679</v>
      </c>
      <c r="M60" s="47">
        <v>0.7</v>
      </c>
      <c r="N60" s="65">
        <f t="shared" si="7"/>
        <v>9877.364525875475</v>
      </c>
      <c r="O60" s="65">
        <f t="shared" si="8"/>
        <v>61.084505416669607</v>
      </c>
      <c r="P60" s="263">
        <f>SUM(O60:O63)</f>
        <v>6106.6364527972974</v>
      </c>
      <c r="Q60" s="261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67"/>
      <c r="C61" s="44" t="s">
        <v>132</v>
      </c>
      <c r="D61" s="45">
        <v>1E-4</v>
      </c>
      <c r="E61" s="46">
        <f t="shared" si="9"/>
        <v>2015.5850637320414</v>
      </c>
      <c r="F61" s="47">
        <v>0.01</v>
      </c>
      <c r="G61" s="64">
        <f t="shared" si="6"/>
        <v>0.99</v>
      </c>
      <c r="H61" s="48">
        <f t="shared" si="0"/>
        <v>20.155850637320412</v>
      </c>
      <c r="I61" s="48">
        <f t="shared" si="1"/>
        <v>1995.429213094721</v>
      </c>
      <c r="J61" s="8">
        <v>1</v>
      </c>
      <c r="K61" s="8">
        <v>3</v>
      </c>
      <c r="L61" s="49">
        <f t="shared" si="2"/>
        <v>13968.004491663047</v>
      </c>
      <c r="M61" s="47">
        <v>0.7</v>
      </c>
      <c r="N61" s="65">
        <f t="shared" si="7"/>
        <v>9777.6031441641317</v>
      </c>
      <c r="O61" s="65">
        <f t="shared" si="8"/>
        <v>60.467551911961237</v>
      </c>
      <c r="P61" s="257"/>
      <c r="Q61" s="261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67"/>
      <c r="C62" s="44" t="s">
        <v>133</v>
      </c>
      <c r="D62" s="45">
        <v>1E-4</v>
      </c>
      <c r="E62" s="46">
        <f t="shared" si="9"/>
        <v>1995.2276545883478</v>
      </c>
      <c r="F62" s="47">
        <v>0.01</v>
      </c>
      <c r="G62" s="64">
        <f t="shared" si="6"/>
        <v>0.99</v>
      </c>
      <c r="H62" s="48">
        <f t="shared" si="0"/>
        <v>19.952276545883478</v>
      </c>
      <c r="I62" s="48">
        <f t="shared" si="1"/>
        <v>1975.2753780424644</v>
      </c>
      <c r="J62" s="8">
        <v>1</v>
      </c>
      <c r="K62" s="8">
        <v>3</v>
      </c>
      <c r="L62" s="49">
        <f t="shared" si="2"/>
        <v>13826.92764629725</v>
      </c>
      <c r="M62" s="47">
        <v>0.7</v>
      </c>
      <c r="N62" s="65">
        <f t="shared" si="7"/>
        <v>9678.849352408075</v>
      </c>
      <c r="O62" s="65">
        <f t="shared" si="8"/>
        <v>59.856829637650435</v>
      </c>
      <c r="P62" s="257"/>
      <c r="Q62" s="261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71"/>
      <c r="C63" s="50" t="s">
        <v>134</v>
      </c>
      <c r="D63" s="51">
        <v>1E-4</v>
      </c>
      <c r="E63" s="52">
        <f t="shared" si="9"/>
        <v>1975.0758552770055</v>
      </c>
      <c r="F63" s="53">
        <v>1</v>
      </c>
      <c r="G63" s="66">
        <f t="shared" si="6"/>
        <v>0</v>
      </c>
      <c r="H63" s="54">
        <f t="shared" si="0"/>
        <v>1975.0758552770055</v>
      </c>
      <c r="I63" s="54">
        <f t="shared" si="1"/>
        <v>0</v>
      </c>
      <c r="J63" s="55">
        <v>1</v>
      </c>
      <c r="K63" s="55">
        <v>3</v>
      </c>
      <c r="L63" s="56">
        <f t="shared" si="2"/>
        <v>0</v>
      </c>
      <c r="M63" s="53">
        <v>0.7</v>
      </c>
      <c r="N63" s="67">
        <f t="shared" si="7"/>
        <v>0</v>
      </c>
      <c r="O63" s="67">
        <f t="shared" si="8"/>
        <v>5925.2275658310164</v>
      </c>
      <c r="P63" s="258"/>
      <c r="Q63" s="26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0"/>
      <c r="O64" s="7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7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72" t="s">
        <v>135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7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6" t="s">
        <v>136</v>
      </c>
      <c r="C68" s="6" t="s">
        <v>137</v>
      </c>
      <c r="D68" s="6" t="s">
        <v>138</v>
      </c>
      <c r="E68" s="6" t="s">
        <v>139</v>
      </c>
      <c r="F68" s="6" t="s">
        <v>140</v>
      </c>
      <c r="G68" s="6" t="s">
        <v>141</v>
      </c>
      <c r="H68" s="6" t="s">
        <v>142</v>
      </c>
      <c r="I68" s="6" t="s">
        <v>143</v>
      </c>
      <c r="J68" s="6" t="s">
        <v>144</v>
      </c>
      <c r="K68" s="6" t="s">
        <v>145</v>
      </c>
      <c r="L68" s="6" t="s">
        <v>146</v>
      </c>
      <c r="M68" s="6" t="s">
        <v>147</v>
      </c>
      <c r="N68" s="6" t="s">
        <v>148</v>
      </c>
      <c r="O68" s="6" t="s">
        <v>6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73" t="s">
        <v>149</v>
      </c>
      <c r="C69" s="65">
        <f>SUM(N4:N7)</f>
        <v>0</v>
      </c>
      <c r="D69" s="65">
        <f>SUM(N8:N11)</f>
        <v>0</v>
      </c>
      <c r="E69" s="65">
        <f>SUM(N12:N15)</f>
        <v>0</v>
      </c>
      <c r="F69" s="65">
        <f>SUM(N16:N19)</f>
        <v>0</v>
      </c>
      <c r="G69" s="65">
        <f>SUM(N20:N23)</f>
        <v>37166.056402128168</v>
      </c>
      <c r="H69" s="65">
        <f>SUM(N24:N27)</f>
        <v>72106.236170033604</v>
      </c>
      <c r="I69" s="65">
        <f>SUM(N28:N31)</f>
        <v>69236.981157505943</v>
      </c>
      <c r="J69" s="65">
        <f>SUM(N32:N35)</f>
        <v>66481.899686189077</v>
      </c>
      <c r="K69" s="65">
        <f>SUM(N36:N39)</f>
        <v>63836.448556731346</v>
      </c>
      <c r="L69" s="65">
        <f>SUM(N40:N43)</f>
        <v>61296.265353000534</v>
      </c>
      <c r="M69" s="65">
        <f>SUM(N44:N47)</f>
        <v>52317.476665198868</v>
      </c>
      <c r="N69" s="65">
        <f>SUM(N48:N63)</f>
        <v>165349.54774898628</v>
      </c>
      <c r="O69" s="65">
        <f>SUM(C69:N69)</f>
        <v>587790.91173977382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74" t="s">
        <v>150</v>
      </c>
      <c r="C71" s="75">
        <v>30</v>
      </c>
      <c r="D71" s="76" t="s">
        <v>151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77" t="s">
        <v>136</v>
      </c>
      <c r="C73" s="77" t="s">
        <v>137</v>
      </c>
      <c r="D73" s="77" t="s">
        <v>138</v>
      </c>
      <c r="E73" s="77" t="s">
        <v>139</v>
      </c>
      <c r="F73" s="77" t="s">
        <v>140</v>
      </c>
      <c r="G73" s="77" t="s">
        <v>141</v>
      </c>
      <c r="H73" s="77" t="s">
        <v>142</v>
      </c>
      <c r="I73" s="77" t="s">
        <v>143</v>
      </c>
      <c r="J73" s="77" t="s">
        <v>144</v>
      </c>
      <c r="K73" s="77" t="s">
        <v>145</v>
      </c>
      <c r="L73" s="77" t="s">
        <v>146</v>
      </c>
      <c r="M73" s="77" t="s">
        <v>147</v>
      </c>
      <c r="N73" s="77" t="s">
        <v>148</v>
      </c>
      <c r="O73" s="77" t="s">
        <v>6</v>
      </c>
      <c r="P73" s="7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73" t="s">
        <v>152</v>
      </c>
      <c r="C74" s="78">
        <f t="shared" ref="C74:N74" si="10">C69/$C$71</f>
        <v>0</v>
      </c>
      <c r="D74" s="78">
        <f t="shared" si="10"/>
        <v>0</v>
      </c>
      <c r="E74" s="78">
        <f t="shared" si="10"/>
        <v>0</v>
      </c>
      <c r="F74" s="78">
        <f t="shared" si="10"/>
        <v>0</v>
      </c>
      <c r="G74" s="78">
        <f t="shared" si="10"/>
        <v>1238.8685467376056</v>
      </c>
      <c r="H74" s="78">
        <f t="shared" si="10"/>
        <v>2403.5412056677869</v>
      </c>
      <c r="I74" s="78">
        <f t="shared" si="10"/>
        <v>2307.8993719168648</v>
      </c>
      <c r="J74" s="78">
        <f t="shared" si="10"/>
        <v>2216.0633228729694</v>
      </c>
      <c r="K74" s="78">
        <f t="shared" si="10"/>
        <v>2127.8816185577116</v>
      </c>
      <c r="L74" s="78">
        <f t="shared" si="10"/>
        <v>2043.2088451000177</v>
      </c>
      <c r="M74" s="78">
        <f t="shared" si="10"/>
        <v>1743.9158888399622</v>
      </c>
      <c r="N74" s="78">
        <f t="shared" si="10"/>
        <v>5511.6515916328763</v>
      </c>
      <c r="O74" s="79">
        <f t="shared" ref="O74:O76" si="11">SUM(C74:N74)</f>
        <v>19593.030391325796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80" t="s">
        <v>153</v>
      </c>
      <c r="C75" s="78">
        <v>0</v>
      </c>
      <c r="D75" s="78">
        <v>0</v>
      </c>
      <c r="E75" s="78">
        <f>SUM(O20:O23)</f>
        <v>178.76891006314656</v>
      </c>
      <c r="F75" s="78">
        <f>SUM(O24:O27)</f>
        <v>346.83134280920444</v>
      </c>
      <c r="G75" s="78">
        <f>SUM(O28:O31)</f>
        <v>333.030212397816</v>
      </c>
      <c r="H75" s="78">
        <f>SUM(O32:O35)</f>
        <v>319.77825726882674</v>
      </c>
      <c r="I75" s="78">
        <f>SUM(O36:O39)</f>
        <v>307.05362461150241</v>
      </c>
      <c r="J75" s="78">
        <f>SUM(O40:O43)</f>
        <v>294.83533118326375</v>
      </c>
      <c r="K75" s="78">
        <f>SUM(O44:O47)</f>
        <v>283.103228707786</v>
      </c>
      <c r="L75" s="78">
        <f>SUM(O48:O51)</f>
        <v>271.83797064997935</v>
      </c>
      <c r="M75" s="78">
        <f>SUM(O52:O55)</f>
        <v>261.02098031306105</v>
      </c>
      <c r="N75" s="78">
        <f>SUM(O56:O63)</f>
        <v>6357.2708730024078</v>
      </c>
      <c r="O75" s="79">
        <f t="shared" si="11"/>
        <v>8953.5307310069948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81" t="s">
        <v>154</v>
      </c>
      <c r="C76" s="78">
        <v>0</v>
      </c>
      <c r="D76" s="78">
        <v>0</v>
      </c>
      <c r="E76" s="78">
        <v>0</v>
      </c>
      <c r="F76" s="78">
        <v>0</v>
      </c>
      <c r="G76" s="78">
        <f>E23*0.01*30</f>
        <v>889.30772436559005</v>
      </c>
      <c r="H76" s="78">
        <f>E27*0.01*30</f>
        <v>853.92034622261656</v>
      </c>
      <c r="I76" s="78">
        <f>E31*0.01*30</f>
        <v>819.9411044283147</v>
      </c>
      <c r="J76" s="78">
        <f>E35*0.01*30</f>
        <v>787.31396634956786</v>
      </c>
      <c r="K76" s="78">
        <f>E39*0.01*30</f>
        <v>755.9851290066423</v>
      </c>
      <c r="L76" s="78">
        <f>E43*0.01*30</f>
        <v>725.90293035070761</v>
      </c>
      <c r="M76" s="78">
        <f>E47*0.01*30</f>
        <v>697.01776407180455</v>
      </c>
      <c r="N76" s="78">
        <f>E51*0.01*30</f>
        <v>669.2819977967788</v>
      </c>
      <c r="O76" s="78">
        <f t="shared" si="11"/>
        <v>6198.670962592023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70"/>
      <c r="D77" s="2"/>
      <c r="E77" s="70"/>
      <c r="F77" s="70"/>
      <c r="G77" s="70"/>
      <c r="H77" s="70"/>
      <c r="I77" s="70"/>
      <c r="J77" s="2"/>
      <c r="K77" s="2"/>
      <c r="L77" s="2"/>
      <c r="M77" s="2"/>
      <c r="N77" s="2"/>
      <c r="O77" s="7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B12:B21"/>
    <mergeCell ref="B22:B63"/>
    <mergeCell ref="P8:P11"/>
    <mergeCell ref="P12:P15"/>
    <mergeCell ref="Q12:Q15"/>
    <mergeCell ref="P16:P19"/>
    <mergeCell ref="Q16:Q19"/>
    <mergeCell ref="P20:P23"/>
    <mergeCell ref="Q20:Q23"/>
    <mergeCell ref="Q24:Q27"/>
    <mergeCell ref="P28:P31"/>
    <mergeCell ref="Q28:Q31"/>
    <mergeCell ref="P32:P35"/>
    <mergeCell ref="Q32:Q35"/>
    <mergeCell ref="P36:P39"/>
    <mergeCell ref="Q36:Q39"/>
    <mergeCell ref="B1:O1"/>
    <mergeCell ref="C2:O2"/>
    <mergeCell ref="B4:B11"/>
    <mergeCell ref="Q4:Q7"/>
    <mergeCell ref="Q8:Q11"/>
    <mergeCell ref="P4:P7"/>
    <mergeCell ref="P24:P27"/>
    <mergeCell ref="P48:P51"/>
    <mergeCell ref="Q48:Q63"/>
    <mergeCell ref="P52:P55"/>
    <mergeCell ref="P56:P59"/>
    <mergeCell ref="P60:P63"/>
    <mergeCell ref="P40:P43"/>
    <mergeCell ref="Q40:Q43"/>
    <mergeCell ref="P44:P47"/>
    <mergeCell ref="Q44:Q47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5703125" customWidth="1"/>
    <col min="3" max="15" width="12.7109375" customWidth="1"/>
    <col min="16" max="16" width="2" customWidth="1"/>
    <col min="17" max="17" width="11.5703125" customWidth="1"/>
    <col min="18" max="18" width="10.7109375" customWidth="1"/>
    <col min="19" max="19" width="11.5703125" customWidth="1"/>
    <col min="20" max="20" width="13.42578125" customWidth="1"/>
    <col min="21" max="26" width="10.7109375" customWidth="1"/>
  </cols>
  <sheetData>
    <row r="1" spans="1:26" ht="21.75" customHeight="1">
      <c r="A1" s="2"/>
      <c r="B1" s="264" t="s">
        <v>44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>
      <c r="A2" s="2"/>
      <c r="B2" s="31"/>
      <c r="C2" s="265" t="s">
        <v>45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>
      <c r="A3" s="2"/>
      <c r="B3" s="32" t="s">
        <v>46</v>
      </c>
      <c r="C3" s="33" t="s">
        <v>47</v>
      </c>
      <c r="D3" s="33" t="s">
        <v>48</v>
      </c>
      <c r="E3" s="33" t="s">
        <v>49</v>
      </c>
      <c r="F3" s="34" t="s">
        <v>50</v>
      </c>
      <c r="G3" s="34" t="s">
        <v>51</v>
      </c>
      <c r="H3" s="34" t="s">
        <v>52</v>
      </c>
      <c r="I3" s="34" t="s">
        <v>53</v>
      </c>
      <c r="J3" s="35" t="s">
        <v>54</v>
      </c>
      <c r="K3" s="35" t="s">
        <v>55</v>
      </c>
      <c r="L3" s="35" t="s">
        <v>56</v>
      </c>
      <c r="M3" s="35" t="s">
        <v>57</v>
      </c>
      <c r="N3" s="35" t="s">
        <v>58</v>
      </c>
      <c r="O3" s="36" t="s">
        <v>59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66" t="s">
        <v>60</v>
      </c>
      <c r="C4" s="37" t="s">
        <v>61</v>
      </c>
      <c r="D4" s="38">
        <v>1E-4</v>
      </c>
      <c r="E4" s="39">
        <f>'INVERSION INICIAL'!D5</f>
        <v>3000</v>
      </c>
      <c r="F4" s="40">
        <v>0</v>
      </c>
      <c r="G4" s="41">
        <v>0</v>
      </c>
      <c r="H4" s="41">
        <f t="shared" ref="H4:H63" si="0">F4*E4</f>
        <v>0</v>
      </c>
      <c r="I4" s="41">
        <f t="shared" ref="I4:I63" si="1">G4*E4</f>
        <v>0</v>
      </c>
      <c r="J4" s="42">
        <v>0</v>
      </c>
      <c r="K4" s="42"/>
      <c r="L4" s="43">
        <f t="shared" ref="L4:L63" si="2">J4*I4*7</f>
        <v>0</v>
      </c>
      <c r="M4" s="43">
        <f t="shared" ref="M4:M21" si="3">L4*J4*7</f>
        <v>0</v>
      </c>
      <c r="N4" s="43">
        <f t="shared" ref="N4:N21" si="4">M4*L4*7</f>
        <v>0</v>
      </c>
      <c r="O4" s="43"/>
      <c r="P4" s="256">
        <f>SUM(O4:O7)</f>
        <v>0</v>
      </c>
      <c r="Q4" s="260" t="s">
        <v>62</v>
      </c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67"/>
      <c r="C5" s="44" t="s">
        <v>63</v>
      </c>
      <c r="D5" s="45">
        <v>1E-4</v>
      </c>
      <c r="E5" s="46">
        <f t="shared" ref="E5:E22" si="5">(E4)-(E4*D5)</f>
        <v>2999.7</v>
      </c>
      <c r="F5" s="47">
        <v>0</v>
      </c>
      <c r="G5" s="48">
        <v>0</v>
      </c>
      <c r="H5" s="48">
        <f t="shared" si="0"/>
        <v>0</v>
      </c>
      <c r="I5" s="48">
        <f t="shared" si="1"/>
        <v>0</v>
      </c>
      <c r="J5" s="8">
        <v>0</v>
      </c>
      <c r="K5" s="8"/>
      <c r="L5" s="49">
        <f t="shared" si="2"/>
        <v>0</v>
      </c>
      <c r="M5" s="49">
        <f t="shared" si="3"/>
        <v>0</v>
      </c>
      <c r="N5" s="49">
        <f t="shared" si="4"/>
        <v>0</v>
      </c>
      <c r="O5" s="49"/>
      <c r="P5" s="257"/>
      <c r="Q5" s="261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67"/>
      <c r="C6" s="44" t="s">
        <v>64</v>
      </c>
      <c r="D6" s="45">
        <v>1E-4</v>
      </c>
      <c r="E6" s="46">
        <f t="shared" si="5"/>
        <v>2999.4000299999998</v>
      </c>
      <c r="F6" s="47">
        <v>0</v>
      </c>
      <c r="G6" s="48">
        <v>0</v>
      </c>
      <c r="H6" s="48">
        <f t="shared" si="0"/>
        <v>0</v>
      </c>
      <c r="I6" s="48">
        <f t="shared" si="1"/>
        <v>0</v>
      </c>
      <c r="J6" s="8">
        <v>0</v>
      </c>
      <c r="K6" s="8"/>
      <c r="L6" s="49">
        <f t="shared" si="2"/>
        <v>0</v>
      </c>
      <c r="M6" s="49">
        <f t="shared" si="3"/>
        <v>0</v>
      </c>
      <c r="N6" s="49">
        <f t="shared" si="4"/>
        <v>0</v>
      </c>
      <c r="O6" s="49"/>
      <c r="P6" s="257"/>
      <c r="Q6" s="261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67"/>
      <c r="C7" s="50" t="s">
        <v>65</v>
      </c>
      <c r="D7" s="51">
        <v>1E-4</v>
      </c>
      <c r="E7" s="52">
        <f t="shared" si="5"/>
        <v>2999.1000899969999</v>
      </c>
      <c r="F7" s="53">
        <v>0</v>
      </c>
      <c r="G7" s="54">
        <v>0</v>
      </c>
      <c r="H7" s="54">
        <f t="shared" si="0"/>
        <v>0</v>
      </c>
      <c r="I7" s="54">
        <f t="shared" si="1"/>
        <v>0</v>
      </c>
      <c r="J7" s="55">
        <v>0</v>
      </c>
      <c r="K7" s="55"/>
      <c r="L7" s="56">
        <f t="shared" si="2"/>
        <v>0</v>
      </c>
      <c r="M7" s="56">
        <f t="shared" si="3"/>
        <v>0</v>
      </c>
      <c r="N7" s="56">
        <f t="shared" si="4"/>
        <v>0</v>
      </c>
      <c r="O7" s="56"/>
      <c r="P7" s="258"/>
      <c r="Q7" s="26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67"/>
      <c r="C8" s="57" t="s">
        <v>66</v>
      </c>
      <c r="D8" s="58">
        <v>1E-4</v>
      </c>
      <c r="E8" s="59">
        <f t="shared" si="5"/>
        <v>2998.8001799880003</v>
      </c>
      <c r="F8" s="60">
        <v>0</v>
      </c>
      <c r="G8" s="61">
        <v>0</v>
      </c>
      <c r="H8" s="61">
        <f t="shared" si="0"/>
        <v>0</v>
      </c>
      <c r="I8" s="61">
        <f t="shared" si="1"/>
        <v>0</v>
      </c>
      <c r="J8" s="62">
        <v>0</v>
      </c>
      <c r="K8" s="62"/>
      <c r="L8" s="63">
        <f t="shared" si="2"/>
        <v>0</v>
      </c>
      <c r="M8" s="63">
        <f t="shared" si="3"/>
        <v>0</v>
      </c>
      <c r="N8" s="63">
        <f t="shared" si="4"/>
        <v>0</v>
      </c>
      <c r="O8" s="63"/>
      <c r="P8" s="256">
        <f>SUM(O8:O11)</f>
        <v>0</v>
      </c>
      <c r="Q8" s="260" t="s">
        <v>67</v>
      </c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67"/>
      <c r="C9" s="44" t="s">
        <v>68</v>
      </c>
      <c r="D9" s="45">
        <v>1E-4</v>
      </c>
      <c r="E9" s="46">
        <f t="shared" si="5"/>
        <v>2998.5002999700014</v>
      </c>
      <c r="F9" s="47">
        <v>0</v>
      </c>
      <c r="G9" s="48">
        <v>0</v>
      </c>
      <c r="H9" s="48">
        <f t="shared" si="0"/>
        <v>0</v>
      </c>
      <c r="I9" s="48">
        <f t="shared" si="1"/>
        <v>0</v>
      </c>
      <c r="J9" s="8">
        <v>0</v>
      </c>
      <c r="K9" s="8"/>
      <c r="L9" s="49">
        <f t="shared" si="2"/>
        <v>0</v>
      </c>
      <c r="M9" s="49">
        <f t="shared" si="3"/>
        <v>0</v>
      </c>
      <c r="N9" s="49">
        <f t="shared" si="4"/>
        <v>0</v>
      </c>
      <c r="O9" s="49"/>
      <c r="P9" s="257"/>
      <c r="Q9" s="261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67"/>
      <c r="C10" s="44" t="s">
        <v>69</v>
      </c>
      <c r="D10" s="45">
        <v>1E-4</v>
      </c>
      <c r="E10" s="46">
        <f t="shared" si="5"/>
        <v>2998.2004499400045</v>
      </c>
      <c r="F10" s="47">
        <v>0</v>
      </c>
      <c r="G10" s="48">
        <v>0</v>
      </c>
      <c r="H10" s="48">
        <f t="shared" si="0"/>
        <v>0</v>
      </c>
      <c r="I10" s="48">
        <f t="shared" si="1"/>
        <v>0</v>
      </c>
      <c r="J10" s="8">
        <v>0</v>
      </c>
      <c r="K10" s="8"/>
      <c r="L10" s="49">
        <f t="shared" si="2"/>
        <v>0</v>
      </c>
      <c r="M10" s="49">
        <f t="shared" si="3"/>
        <v>0</v>
      </c>
      <c r="N10" s="49">
        <f t="shared" si="4"/>
        <v>0</v>
      </c>
      <c r="O10" s="49"/>
      <c r="P10" s="257"/>
      <c r="Q10" s="261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68"/>
      <c r="C11" s="50" t="s">
        <v>70</v>
      </c>
      <c r="D11" s="51">
        <v>1E-4</v>
      </c>
      <c r="E11" s="52">
        <f t="shared" si="5"/>
        <v>2997.9006298950108</v>
      </c>
      <c r="F11" s="53">
        <v>0</v>
      </c>
      <c r="G11" s="54">
        <v>0</v>
      </c>
      <c r="H11" s="54">
        <f t="shared" si="0"/>
        <v>0</v>
      </c>
      <c r="I11" s="54">
        <f t="shared" si="1"/>
        <v>0</v>
      </c>
      <c r="J11" s="55">
        <v>0</v>
      </c>
      <c r="K11" s="55"/>
      <c r="L11" s="56">
        <f t="shared" si="2"/>
        <v>0</v>
      </c>
      <c r="M11" s="56">
        <f t="shared" si="3"/>
        <v>0</v>
      </c>
      <c r="N11" s="56">
        <f t="shared" si="4"/>
        <v>0</v>
      </c>
      <c r="O11" s="56"/>
      <c r="P11" s="258"/>
      <c r="Q11" s="26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69" t="s">
        <v>71</v>
      </c>
      <c r="C12" s="57" t="s">
        <v>72</v>
      </c>
      <c r="D12" s="58">
        <v>1E-4</v>
      </c>
      <c r="E12" s="59">
        <f t="shared" si="5"/>
        <v>2997.6008398320214</v>
      </c>
      <c r="F12" s="60">
        <v>0</v>
      </c>
      <c r="G12" s="61">
        <v>0</v>
      </c>
      <c r="H12" s="61">
        <f t="shared" si="0"/>
        <v>0</v>
      </c>
      <c r="I12" s="61">
        <f t="shared" si="1"/>
        <v>0</v>
      </c>
      <c r="J12" s="62">
        <v>0</v>
      </c>
      <c r="K12" s="62"/>
      <c r="L12" s="63">
        <f t="shared" si="2"/>
        <v>0</v>
      </c>
      <c r="M12" s="63">
        <f t="shared" si="3"/>
        <v>0</v>
      </c>
      <c r="N12" s="63">
        <f t="shared" si="4"/>
        <v>0</v>
      </c>
      <c r="O12" s="63"/>
      <c r="P12" s="256">
        <f>SUM(O12:O15)</f>
        <v>0</v>
      </c>
      <c r="Q12" s="260" t="s">
        <v>73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67"/>
      <c r="C13" s="44" t="s">
        <v>74</v>
      </c>
      <c r="D13" s="45">
        <v>1E-4</v>
      </c>
      <c r="E13" s="46">
        <f t="shared" si="5"/>
        <v>2997.3010797480383</v>
      </c>
      <c r="F13" s="47">
        <v>0</v>
      </c>
      <c r="G13" s="48">
        <v>0</v>
      </c>
      <c r="H13" s="48">
        <f t="shared" si="0"/>
        <v>0</v>
      </c>
      <c r="I13" s="48">
        <f t="shared" si="1"/>
        <v>0</v>
      </c>
      <c r="J13" s="8">
        <v>0</v>
      </c>
      <c r="K13" s="8"/>
      <c r="L13" s="49">
        <f t="shared" si="2"/>
        <v>0</v>
      </c>
      <c r="M13" s="49">
        <f t="shared" si="3"/>
        <v>0</v>
      </c>
      <c r="N13" s="49">
        <f t="shared" si="4"/>
        <v>0</v>
      </c>
      <c r="O13" s="49"/>
      <c r="P13" s="257"/>
      <c r="Q13" s="261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67"/>
      <c r="C14" s="44" t="s">
        <v>75</v>
      </c>
      <c r="D14" s="45">
        <v>1E-4</v>
      </c>
      <c r="E14" s="46">
        <f t="shared" si="5"/>
        <v>2997.0013496400634</v>
      </c>
      <c r="F14" s="47">
        <v>0</v>
      </c>
      <c r="G14" s="48">
        <v>0</v>
      </c>
      <c r="H14" s="48">
        <f t="shared" si="0"/>
        <v>0</v>
      </c>
      <c r="I14" s="48">
        <f t="shared" si="1"/>
        <v>0</v>
      </c>
      <c r="J14" s="8">
        <v>0</v>
      </c>
      <c r="K14" s="8"/>
      <c r="L14" s="49">
        <f t="shared" si="2"/>
        <v>0</v>
      </c>
      <c r="M14" s="49">
        <f t="shared" si="3"/>
        <v>0</v>
      </c>
      <c r="N14" s="49">
        <f t="shared" si="4"/>
        <v>0</v>
      </c>
      <c r="O14" s="49"/>
      <c r="P14" s="257"/>
      <c r="Q14" s="261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67"/>
      <c r="C15" s="50" t="s">
        <v>76</v>
      </c>
      <c r="D15" s="51">
        <v>1E-4</v>
      </c>
      <c r="E15" s="52">
        <f t="shared" si="5"/>
        <v>2996.7016495050993</v>
      </c>
      <c r="F15" s="53">
        <v>0</v>
      </c>
      <c r="G15" s="54">
        <v>0</v>
      </c>
      <c r="H15" s="54">
        <f t="shared" si="0"/>
        <v>0</v>
      </c>
      <c r="I15" s="54">
        <f t="shared" si="1"/>
        <v>0</v>
      </c>
      <c r="J15" s="55">
        <v>0</v>
      </c>
      <c r="K15" s="55"/>
      <c r="L15" s="56">
        <f t="shared" si="2"/>
        <v>0</v>
      </c>
      <c r="M15" s="56">
        <f t="shared" si="3"/>
        <v>0</v>
      </c>
      <c r="N15" s="56">
        <f t="shared" si="4"/>
        <v>0</v>
      </c>
      <c r="O15" s="56"/>
      <c r="P15" s="258"/>
      <c r="Q15" s="26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67"/>
      <c r="C16" s="57" t="s">
        <v>77</v>
      </c>
      <c r="D16" s="58">
        <v>1E-4</v>
      </c>
      <c r="E16" s="59">
        <f t="shared" si="5"/>
        <v>2996.401979340149</v>
      </c>
      <c r="F16" s="60">
        <v>0</v>
      </c>
      <c r="G16" s="61">
        <v>0</v>
      </c>
      <c r="H16" s="61">
        <f t="shared" si="0"/>
        <v>0</v>
      </c>
      <c r="I16" s="61">
        <f t="shared" si="1"/>
        <v>0</v>
      </c>
      <c r="J16" s="62">
        <v>0</v>
      </c>
      <c r="K16" s="62"/>
      <c r="L16" s="63">
        <f t="shared" si="2"/>
        <v>0</v>
      </c>
      <c r="M16" s="63">
        <f t="shared" si="3"/>
        <v>0</v>
      </c>
      <c r="N16" s="63">
        <f t="shared" si="4"/>
        <v>0</v>
      </c>
      <c r="O16" s="63"/>
      <c r="P16" s="256">
        <f>SUM(O16:O19)</f>
        <v>0</v>
      </c>
      <c r="Q16" s="260" t="s">
        <v>78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67"/>
      <c r="C17" s="44" t="s">
        <v>79</v>
      </c>
      <c r="D17" s="45">
        <v>1E-4</v>
      </c>
      <c r="E17" s="46">
        <f t="shared" si="5"/>
        <v>2996.102339142215</v>
      </c>
      <c r="F17" s="47">
        <v>0</v>
      </c>
      <c r="G17" s="48">
        <v>0</v>
      </c>
      <c r="H17" s="48">
        <f t="shared" si="0"/>
        <v>0</v>
      </c>
      <c r="I17" s="48">
        <f t="shared" si="1"/>
        <v>0</v>
      </c>
      <c r="J17" s="8">
        <v>0</v>
      </c>
      <c r="K17" s="8"/>
      <c r="L17" s="49">
        <f t="shared" si="2"/>
        <v>0</v>
      </c>
      <c r="M17" s="49">
        <f t="shared" si="3"/>
        <v>0</v>
      </c>
      <c r="N17" s="49">
        <f t="shared" si="4"/>
        <v>0</v>
      </c>
      <c r="O17" s="49"/>
      <c r="P17" s="257"/>
      <c r="Q17" s="261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67"/>
      <c r="C18" s="44" t="s">
        <v>80</v>
      </c>
      <c r="D18" s="45">
        <v>1E-4</v>
      </c>
      <c r="E18" s="46">
        <f t="shared" si="5"/>
        <v>2995.8027289083007</v>
      </c>
      <c r="F18" s="47">
        <v>0</v>
      </c>
      <c r="G18" s="48">
        <v>0</v>
      </c>
      <c r="H18" s="48">
        <f t="shared" si="0"/>
        <v>0</v>
      </c>
      <c r="I18" s="48">
        <f t="shared" si="1"/>
        <v>0</v>
      </c>
      <c r="J18" s="8">
        <v>0</v>
      </c>
      <c r="K18" s="8"/>
      <c r="L18" s="49">
        <f t="shared" si="2"/>
        <v>0</v>
      </c>
      <c r="M18" s="49">
        <f t="shared" si="3"/>
        <v>0</v>
      </c>
      <c r="N18" s="49">
        <f t="shared" si="4"/>
        <v>0</v>
      </c>
      <c r="O18" s="49"/>
      <c r="P18" s="257"/>
      <c r="Q18" s="261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67"/>
      <c r="C19" s="50" t="s">
        <v>81</v>
      </c>
      <c r="D19" s="51">
        <v>1E-4</v>
      </c>
      <c r="E19" s="52">
        <f t="shared" si="5"/>
        <v>2995.5031486354096</v>
      </c>
      <c r="F19" s="53">
        <v>0</v>
      </c>
      <c r="G19" s="54">
        <v>0</v>
      </c>
      <c r="H19" s="54">
        <f t="shared" si="0"/>
        <v>0</v>
      </c>
      <c r="I19" s="54">
        <f t="shared" si="1"/>
        <v>0</v>
      </c>
      <c r="J19" s="55">
        <v>0</v>
      </c>
      <c r="K19" s="55"/>
      <c r="L19" s="56">
        <f t="shared" si="2"/>
        <v>0</v>
      </c>
      <c r="M19" s="56">
        <f t="shared" si="3"/>
        <v>0</v>
      </c>
      <c r="N19" s="56">
        <f t="shared" si="4"/>
        <v>0</v>
      </c>
      <c r="O19" s="56"/>
      <c r="P19" s="258"/>
      <c r="Q19" s="26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67"/>
      <c r="C20" s="57" t="s">
        <v>82</v>
      </c>
      <c r="D20" s="58">
        <v>1E-4</v>
      </c>
      <c r="E20" s="59">
        <f t="shared" si="5"/>
        <v>2995.203598320546</v>
      </c>
      <c r="F20" s="60">
        <v>0</v>
      </c>
      <c r="G20" s="61">
        <v>0</v>
      </c>
      <c r="H20" s="61">
        <f t="shared" si="0"/>
        <v>0</v>
      </c>
      <c r="I20" s="61">
        <f t="shared" si="1"/>
        <v>0</v>
      </c>
      <c r="J20" s="62">
        <v>0</v>
      </c>
      <c r="K20" s="62"/>
      <c r="L20" s="63">
        <f t="shared" si="2"/>
        <v>0</v>
      </c>
      <c r="M20" s="63">
        <f t="shared" si="3"/>
        <v>0</v>
      </c>
      <c r="N20" s="63">
        <f t="shared" si="4"/>
        <v>0</v>
      </c>
      <c r="O20" s="63"/>
      <c r="P20" s="256">
        <f>SUM(O20:O23)</f>
        <v>178.76891006314656</v>
      </c>
      <c r="Q20" s="260" t="s">
        <v>83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68"/>
      <c r="C21" s="44" t="s">
        <v>84</v>
      </c>
      <c r="D21" s="45">
        <v>1E-4</v>
      </c>
      <c r="E21" s="46">
        <f t="shared" si="5"/>
        <v>2994.9040779607139</v>
      </c>
      <c r="F21" s="47">
        <v>0</v>
      </c>
      <c r="G21" s="48">
        <v>0</v>
      </c>
      <c r="H21" s="48">
        <f t="shared" si="0"/>
        <v>0</v>
      </c>
      <c r="I21" s="48">
        <f t="shared" si="1"/>
        <v>0</v>
      </c>
      <c r="J21" s="8">
        <v>0</v>
      </c>
      <c r="K21" s="8"/>
      <c r="L21" s="49">
        <f t="shared" si="2"/>
        <v>0</v>
      </c>
      <c r="M21" s="49">
        <f t="shared" si="3"/>
        <v>0</v>
      </c>
      <c r="N21" s="49">
        <f t="shared" si="4"/>
        <v>0</v>
      </c>
      <c r="O21" s="49"/>
      <c r="P21" s="257"/>
      <c r="Q21" s="261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70" t="s">
        <v>85</v>
      </c>
      <c r="C22" s="44" t="s">
        <v>86</v>
      </c>
      <c r="D22" s="45">
        <v>1E-4</v>
      </c>
      <c r="E22" s="46">
        <f t="shared" si="5"/>
        <v>2994.604587552918</v>
      </c>
      <c r="F22" s="47">
        <v>0.01</v>
      </c>
      <c r="G22" s="64">
        <f t="shared" ref="G22:G63" si="6">100%-F22</f>
        <v>0.99</v>
      </c>
      <c r="H22" s="48">
        <f t="shared" si="0"/>
        <v>29.94604587552918</v>
      </c>
      <c r="I22" s="48">
        <f t="shared" si="1"/>
        <v>2964.6585416773887</v>
      </c>
      <c r="J22" s="8">
        <v>1</v>
      </c>
      <c r="K22" s="8">
        <v>3</v>
      </c>
      <c r="L22" s="49">
        <f t="shared" si="2"/>
        <v>20752.609791741721</v>
      </c>
      <c r="M22" s="47">
        <v>0.9</v>
      </c>
      <c r="N22" s="65">
        <f t="shared" ref="N22:N63" si="7">L22*M22</f>
        <v>18677.34881256755</v>
      </c>
      <c r="O22" s="65">
        <f t="shared" ref="O22:O63" si="8">K22*H22</f>
        <v>89.838137626587539</v>
      </c>
      <c r="P22" s="257"/>
      <c r="Q22" s="261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67"/>
      <c r="C23" s="50" t="s">
        <v>87</v>
      </c>
      <c r="D23" s="51">
        <v>1E-4</v>
      </c>
      <c r="E23" s="52">
        <f t="shared" ref="E23:E63" si="9">(E22)-(E22*D23)-H22</f>
        <v>2964.3590812186335</v>
      </c>
      <c r="F23" s="53">
        <v>0.01</v>
      </c>
      <c r="G23" s="66">
        <f t="shared" si="6"/>
        <v>0.99</v>
      </c>
      <c r="H23" s="54">
        <f t="shared" si="0"/>
        <v>29.643590812186336</v>
      </c>
      <c r="I23" s="54">
        <f t="shared" si="1"/>
        <v>2934.7154904064473</v>
      </c>
      <c r="J23" s="55">
        <v>1</v>
      </c>
      <c r="K23" s="55">
        <v>3</v>
      </c>
      <c r="L23" s="56">
        <f t="shared" si="2"/>
        <v>20543.00843284513</v>
      </c>
      <c r="M23" s="53">
        <v>0.9</v>
      </c>
      <c r="N23" s="67">
        <f t="shared" si="7"/>
        <v>18488.707589560618</v>
      </c>
      <c r="O23" s="67">
        <f t="shared" si="8"/>
        <v>88.93077243655901</v>
      </c>
      <c r="P23" s="258"/>
      <c r="Q23" s="26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67"/>
      <c r="C24" s="57" t="s">
        <v>88</v>
      </c>
      <c r="D24" s="58">
        <v>1E-4</v>
      </c>
      <c r="E24" s="59">
        <f t="shared" si="9"/>
        <v>2934.4190544983253</v>
      </c>
      <c r="F24" s="60">
        <v>0.01</v>
      </c>
      <c r="G24" s="68">
        <f t="shared" si="6"/>
        <v>0.99</v>
      </c>
      <c r="H24" s="61">
        <f t="shared" si="0"/>
        <v>29.344190544983253</v>
      </c>
      <c r="I24" s="61">
        <f t="shared" si="1"/>
        <v>2905.0748639533422</v>
      </c>
      <c r="J24" s="62">
        <v>1</v>
      </c>
      <c r="K24" s="62">
        <v>3</v>
      </c>
      <c r="L24" s="63">
        <f t="shared" si="2"/>
        <v>20335.524047673396</v>
      </c>
      <c r="M24" s="60">
        <v>0.9</v>
      </c>
      <c r="N24" s="69">
        <f t="shared" si="7"/>
        <v>18301.971642906057</v>
      </c>
      <c r="O24" s="69">
        <f t="shared" si="8"/>
        <v>88.032571634949761</v>
      </c>
      <c r="P24" s="256">
        <f>SUM(O24:O27)</f>
        <v>346.83134280920444</v>
      </c>
      <c r="Q24" s="260" t="s">
        <v>89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67"/>
      <c r="C25" s="44" t="s">
        <v>90</v>
      </c>
      <c r="D25" s="45">
        <v>1E-4</v>
      </c>
      <c r="E25" s="46">
        <f t="shared" si="9"/>
        <v>2904.7814220478922</v>
      </c>
      <c r="F25" s="47">
        <v>0.01</v>
      </c>
      <c r="G25" s="64">
        <f t="shared" si="6"/>
        <v>0.99</v>
      </c>
      <c r="H25" s="48">
        <f t="shared" si="0"/>
        <v>29.047814220478923</v>
      </c>
      <c r="I25" s="48">
        <f t="shared" si="1"/>
        <v>2875.7336078274134</v>
      </c>
      <c r="J25" s="8">
        <v>1</v>
      </c>
      <c r="K25" s="8">
        <v>3</v>
      </c>
      <c r="L25" s="49">
        <f t="shared" si="2"/>
        <v>20130.135254791894</v>
      </c>
      <c r="M25" s="47">
        <v>0.9</v>
      </c>
      <c r="N25" s="65">
        <f t="shared" si="7"/>
        <v>18117.121729312705</v>
      </c>
      <c r="O25" s="65">
        <f t="shared" si="8"/>
        <v>87.143442661436765</v>
      </c>
      <c r="P25" s="257"/>
      <c r="Q25" s="261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67"/>
      <c r="C26" s="44" t="s">
        <v>91</v>
      </c>
      <c r="D26" s="45">
        <v>1E-4</v>
      </c>
      <c r="E26" s="46">
        <f t="shared" si="9"/>
        <v>2875.4431296852085</v>
      </c>
      <c r="F26" s="47">
        <v>0.01</v>
      </c>
      <c r="G26" s="64">
        <f t="shared" si="6"/>
        <v>0.99</v>
      </c>
      <c r="H26" s="48">
        <f t="shared" si="0"/>
        <v>28.754431296852086</v>
      </c>
      <c r="I26" s="48">
        <f t="shared" si="1"/>
        <v>2846.6886983883564</v>
      </c>
      <c r="J26" s="8">
        <v>1</v>
      </c>
      <c r="K26" s="8">
        <v>3</v>
      </c>
      <c r="L26" s="49">
        <f t="shared" si="2"/>
        <v>19926.820888718496</v>
      </c>
      <c r="M26" s="47">
        <v>0.9</v>
      </c>
      <c r="N26" s="65">
        <f t="shared" si="7"/>
        <v>17934.138799846645</v>
      </c>
      <c r="O26" s="65">
        <f t="shared" si="8"/>
        <v>86.263293890556255</v>
      </c>
      <c r="P26" s="257"/>
      <c r="Q26" s="261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67"/>
      <c r="C27" s="50" t="s">
        <v>92</v>
      </c>
      <c r="D27" s="51">
        <v>1E-4</v>
      </c>
      <c r="E27" s="52">
        <f t="shared" si="9"/>
        <v>2846.4011540753881</v>
      </c>
      <c r="F27" s="53">
        <v>0.01</v>
      </c>
      <c r="G27" s="66">
        <f t="shared" si="6"/>
        <v>0.99</v>
      </c>
      <c r="H27" s="54">
        <f t="shared" si="0"/>
        <v>28.464011540753884</v>
      </c>
      <c r="I27" s="54">
        <f t="shared" si="1"/>
        <v>2817.9371425346344</v>
      </c>
      <c r="J27" s="55">
        <v>1</v>
      </c>
      <c r="K27" s="55">
        <v>3</v>
      </c>
      <c r="L27" s="56">
        <f t="shared" si="2"/>
        <v>19725.559997742443</v>
      </c>
      <c r="M27" s="53">
        <v>0.9</v>
      </c>
      <c r="N27" s="67">
        <f t="shared" si="7"/>
        <v>17753.003997968201</v>
      </c>
      <c r="O27" s="67">
        <f t="shared" si="8"/>
        <v>85.392034622261647</v>
      </c>
      <c r="P27" s="258"/>
      <c r="Q27" s="26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67"/>
      <c r="C28" s="57" t="s">
        <v>93</v>
      </c>
      <c r="D28" s="58">
        <v>1E-4</v>
      </c>
      <c r="E28" s="59">
        <f t="shared" si="9"/>
        <v>2817.6525024192269</v>
      </c>
      <c r="F28" s="60">
        <v>0.01</v>
      </c>
      <c r="G28" s="68">
        <f t="shared" si="6"/>
        <v>0.99</v>
      </c>
      <c r="H28" s="61">
        <f t="shared" si="0"/>
        <v>28.176525024192269</v>
      </c>
      <c r="I28" s="61">
        <f t="shared" si="1"/>
        <v>2789.4759773950345</v>
      </c>
      <c r="J28" s="62">
        <v>1</v>
      </c>
      <c r="K28" s="62">
        <v>3</v>
      </c>
      <c r="L28" s="63">
        <f t="shared" si="2"/>
        <v>19526.331841765241</v>
      </c>
      <c r="M28" s="60">
        <v>0.9</v>
      </c>
      <c r="N28" s="69">
        <f t="shared" si="7"/>
        <v>17573.698657588717</v>
      </c>
      <c r="O28" s="69">
        <f t="shared" si="8"/>
        <v>84.529575072576804</v>
      </c>
      <c r="P28" s="256">
        <f>SUM(O28:O31)</f>
        <v>333.030212397816</v>
      </c>
      <c r="Q28" s="260" t="s">
        <v>94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67"/>
      <c r="C29" s="44" t="s">
        <v>95</v>
      </c>
      <c r="D29" s="45">
        <v>1E-4</v>
      </c>
      <c r="E29" s="46">
        <f t="shared" si="9"/>
        <v>2789.1942121447928</v>
      </c>
      <c r="F29" s="47">
        <v>0.01</v>
      </c>
      <c r="G29" s="64">
        <f t="shared" si="6"/>
        <v>0.99</v>
      </c>
      <c r="H29" s="48">
        <f t="shared" si="0"/>
        <v>27.891942121447929</v>
      </c>
      <c r="I29" s="48">
        <f t="shared" si="1"/>
        <v>2761.302270023345</v>
      </c>
      <c r="J29" s="8">
        <v>1</v>
      </c>
      <c r="K29" s="8">
        <v>3</v>
      </c>
      <c r="L29" s="49">
        <f t="shared" si="2"/>
        <v>19329.115890163415</v>
      </c>
      <c r="M29" s="47">
        <v>0.9</v>
      </c>
      <c r="N29" s="65">
        <f t="shared" si="7"/>
        <v>17396.204301147074</v>
      </c>
      <c r="O29" s="65">
        <f t="shared" si="8"/>
        <v>83.675826364343791</v>
      </c>
      <c r="P29" s="257"/>
      <c r="Q29" s="261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67"/>
      <c r="C30" s="44" t="s">
        <v>96</v>
      </c>
      <c r="D30" s="45">
        <v>1E-4</v>
      </c>
      <c r="E30" s="46">
        <f t="shared" si="9"/>
        <v>2761.0233506021304</v>
      </c>
      <c r="F30" s="47">
        <v>0.01</v>
      </c>
      <c r="G30" s="64">
        <f t="shared" si="6"/>
        <v>0.99</v>
      </c>
      <c r="H30" s="48">
        <f t="shared" si="0"/>
        <v>27.610233506021306</v>
      </c>
      <c r="I30" s="48">
        <f t="shared" si="1"/>
        <v>2733.4131170961091</v>
      </c>
      <c r="J30" s="8">
        <v>1</v>
      </c>
      <c r="K30" s="8">
        <v>3</v>
      </c>
      <c r="L30" s="49">
        <f t="shared" si="2"/>
        <v>19133.891819672765</v>
      </c>
      <c r="M30" s="47">
        <v>0.9</v>
      </c>
      <c r="N30" s="65">
        <f t="shared" si="7"/>
        <v>17220.502637705489</v>
      </c>
      <c r="O30" s="65">
        <f t="shared" si="8"/>
        <v>82.830700518063921</v>
      </c>
      <c r="P30" s="257"/>
      <c r="Q30" s="261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67"/>
      <c r="C31" s="50" t="s">
        <v>97</v>
      </c>
      <c r="D31" s="51">
        <v>1E-4</v>
      </c>
      <c r="E31" s="52">
        <f t="shared" si="9"/>
        <v>2733.1370147610487</v>
      </c>
      <c r="F31" s="53">
        <v>0.01</v>
      </c>
      <c r="G31" s="66">
        <f t="shared" si="6"/>
        <v>0.99</v>
      </c>
      <c r="H31" s="54">
        <f t="shared" si="0"/>
        <v>27.331370147610489</v>
      </c>
      <c r="I31" s="54">
        <f t="shared" si="1"/>
        <v>2705.8056446134383</v>
      </c>
      <c r="J31" s="55">
        <v>1</v>
      </c>
      <c r="K31" s="55">
        <v>3</v>
      </c>
      <c r="L31" s="56">
        <f t="shared" si="2"/>
        <v>18940.639512294067</v>
      </c>
      <c r="M31" s="53">
        <v>0.9</v>
      </c>
      <c r="N31" s="67">
        <f t="shared" si="7"/>
        <v>17046.575561064659</v>
      </c>
      <c r="O31" s="67">
        <f t="shared" si="8"/>
        <v>81.99411044283147</v>
      </c>
      <c r="P31" s="258"/>
      <c r="Q31" s="26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67"/>
      <c r="C32" s="57" t="s">
        <v>98</v>
      </c>
      <c r="D32" s="58">
        <v>1E-4</v>
      </c>
      <c r="E32" s="59">
        <f t="shared" si="9"/>
        <v>2705.5323309119622</v>
      </c>
      <c r="F32" s="60">
        <v>0.01</v>
      </c>
      <c r="G32" s="68">
        <f t="shared" si="6"/>
        <v>0.99</v>
      </c>
      <c r="H32" s="61">
        <f t="shared" si="0"/>
        <v>27.055323309119622</v>
      </c>
      <c r="I32" s="61">
        <f t="shared" si="1"/>
        <v>2678.4770076028426</v>
      </c>
      <c r="J32" s="62">
        <v>1</v>
      </c>
      <c r="K32" s="62">
        <v>3</v>
      </c>
      <c r="L32" s="63">
        <f t="shared" si="2"/>
        <v>18749.339053219897</v>
      </c>
      <c r="M32" s="60">
        <v>0.9</v>
      </c>
      <c r="N32" s="69">
        <f t="shared" si="7"/>
        <v>16874.405147897909</v>
      </c>
      <c r="O32" s="69">
        <f t="shared" si="8"/>
        <v>81.165969927358873</v>
      </c>
      <c r="P32" s="256">
        <f>SUM(O32:O35)</f>
        <v>319.77825726882674</v>
      </c>
      <c r="Q32" s="260" t="s">
        <v>99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67"/>
      <c r="C33" s="44" t="s">
        <v>100</v>
      </c>
      <c r="D33" s="45">
        <v>1E-4</v>
      </c>
      <c r="E33" s="46">
        <f t="shared" si="9"/>
        <v>2678.2064543697516</v>
      </c>
      <c r="F33" s="47">
        <v>0.01</v>
      </c>
      <c r="G33" s="64">
        <f t="shared" si="6"/>
        <v>0.99</v>
      </c>
      <c r="H33" s="48">
        <f t="shared" si="0"/>
        <v>26.782064543697516</v>
      </c>
      <c r="I33" s="48">
        <f t="shared" si="1"/>
        <v>2651.4243898260538</v>
      </c>
      <c r="J33" s="8">
        <v>1</v>
      </c>
      <c r="K33" s="8">
        <v>3</v>
      </c>
      <c r="L33" s="49">
        <f t="shared" si="2"/>
        <v>18559.970728782377</v>
      </c>
      <c r="M33" s="47">
        <v>0.9</v>
      </c>
      <c r="N33" s="65">
        <f t="shared" si="7"/>
        <v>16703.973655904141</v>
      </c>
      <c r="O33" s="65">
        <f t="shared" si="8"/>
        <v>80.346193631092547</v>
      </c>
      <c r="P33" s="257"/>
      <c r="Q33" s="261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67"/>
      <c r="C34" s="44" t="s">
        <v>101</v>
      </c>
      <c r="D34" s="45">
        <v>1E-4</v>
      </c>
      <c r="E34" s="46">
        <f t="shared" si="9"/>
        <v>2651.1565691806172</v>
      </c>
      <c r="F34" s="47">
        <v>0.01</v>
      </c>
      <c r="G34" s="64">
        <f t="shared" si="6"/>
        <v>0.99</v>
      </c>
      <c r="H34" s="48">
        <f t="shared" si="0"/>
        <v>26.511565691806172</v>
      </c>
      <c r="I34" s="48">
        <f t="shared" si="1"/>
        <v>2624.6450034888112</v>
      </c>
      <c r="J34" s="8">
        <v>1</v>
      </c>
      <c r="K34" s="8">
        <v>3</v>
      </c>
      <c r="L34" s="49">
        <f t="shared" si="2"/>
        <v>18372.515024421678</v>
      </c>
      <c r="M34" s="47">
        <v>0.9</v>
      </c>
      <c r="N34" s="65">
        <f t="shared" si="7"/>
        <v>16535.263521979512</v>
      </c>
      <c r="O34" s="65">
        <f t="shared" si="8"/>
        <v>79.534697075418521</v>
      </c>
      <c r="P34" s="257"/>
      <c r="Q34" s="261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67"/>
      <c r="C35" s="50" t="s">
        <v>102</v>
      </c>
      <c r="D35" s="51">
        <v>1E-4</v>
      </c>
      <c r="E35" s="52">
        <f t="shared" si="9"/>
        <v>2624.379887831893</v>
      </c>
      <c r="F35" s="53">
        <v>0.01</v>
      </c>
      <c r="G35" s="66">
        <f t="shared" si="6"/>
        <v>0.99</v>
      </c>
      <c r="H35" s="54">
        <f t="shared" si="0"/>
        <v>26.24379887831893</v>
      </c>
      <c r="I35" s="54">
        <f t="shared" si="1"/>
        <v>2598.136088953574</v>
      </c>
      <c r="J35" s="55">
        <v>1</v>
      </c>
      <c r="K35" s="55">
        <v>3</v>
      </c>
      <c r="L35" s="56">
        <f t="shared" si="2"/>
        <v>18186.952622675017</v>
      </c>
      <c r="M35" s="53">
        <v>0.9</v>
      </c>
      <c r="N35" s="67">
        <f t="shared" si="7"/>
        <v>16368.257360407515</v>
      </c>
      <c r="O35" s="67">
        <f t="shared" si="8"/>
        <v>78.731396634956795</v>
      </c>
      <c r="P35" s="258"/>
      <c r="Q35" s="26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67"/>
      <c r="C36" s="57" t="s">
        <v>103</v>
      </c>
      <c r="D36" s="58">
        <v>1E-4</v>
      </c>
      <c r="E36" s="59">
        <f t="shared" si="9"/>
        <v>2597.8736509647906</v>
      </c>
      <c r="F36" s="60">
        <v>0.01</v>
      </c>
      <c r="G36" s="68">
        <f t="shared" si="6"/>
        <v>0.99</v>
      </c>
      <c r="H36" s="61">
        <f t="shared" si="0"/>
        <v>25.978736509647906</v>
      </c>
      <c r="I36" s="61">
        <f t="shared" si="1"/>
        <v>2571.8949144551425</v>
      </c>
      <c r="J36" s="62">
        <v>1</v>
      </c>
      <c r="K36" s="62">
        <v>3</v>
      </c>
      <c r="L36" s="63">
        <f t="shared" si="2"/>
        <v>18003.264401185996</v>
      </c>
      <c r="M36" s="60">
        <v>0.9</v>
      </c>
      <c r="N36" s="69">
        <f t="shared" si="7"/>
        <v>16202.937961067397</v>
      </c>
      <c r="O36" s="69">
        <f t="shared" si="8"/>
        <v>77.936209528943721</v>
      </c>
      <c r="P36" s="256">
        <f>SUM(O36:O39)</f>
        <v>307.05362461150241</v>
      </c>
      <c r="Q36" s="260" t="s">
        <v>104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67"/>
      <c r="C37" s="44" t="s">
        <v>105</v>
      </c>
      <c r="D37" s="45">
        <v>1E-4</v>
      </c>
      <c r="E37" s="46">
        <f t="shared" si="9"/>
        <v>2571.6351270900459</v>
      </c>
      <c r="F37" s="47">
        <v>0.01</v>
      </c>
      <c r="G37" s="64">
        <f t="shared" si="6"/>
        <v>0.99</v>
      </c>
      <c r="H37" s="48">
        <f t="shared" si="0"/>
        <v>25.716351270900461</v>
      </c>
      <c r="I37" s="48">
        <f t="shared" si="1"/>
        <v>2545.9187758191456</v>
      </c>
      <c r="J37" s="8">
        <v>1</v>
      </c>
      <c r="K37" s="8">
        <v>3</v>
      </c>
      <c r="L37" s="49">
        <f t="shared" si="2"/>
        <v>17821.431430734017</v>
      </c>
      <c r="M37" s="47">
        <v>0.9</v>
      </c>
      <c r="N37" s="65">
        <f t="shared" si="7"/>
        <v>16039.288287660616</v>
      </c>
      <c r="O37" s="65">
        <f t="shared" si="8"/>
        <v>77.149053812701382</v>
      </c>
      <c r="P37" s="257"/>
      <c r="Q37" s="261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67"/>
      <c r="C38" s="44" t="s">
        <v>106</v>
      </c>
      <c r="D38" s="45">
        <v>1E-4</v>
      </c>
      <c r="E38" s="46">
        <f t="shared" si="9"/>
        <v>2545.6616123064364</v>
      </c>
      <c r="F38" s="47">
        <v>0.01</v>
      </c>
      <c r="G38" s="64">
        <f t="shared" si="6"/>
        <v>0.99</v>
      </c>
      <c r="H38" s="48">
        <f t="shared" si="0"/>
        <v>25.456616123064364</v>
      </c>
      <c r="I38" s="48">
        <f t="shared" si="1"/>
        <v>2520.2049961833718</v>
      </c>
      <c r="J38" s="8">
        <v>1</v>
      </c>
      <c r="K38" s="8">
        <v>3</v>
      </c>
      <c r="L38" s="49">
        <f t="shared" si="2"/>
        <v>17641.434973283602</v>
      </c>
      <c r="M38" s="47">
        <v>0.9</v>
      </c>
      <c r="N38" s="65">
        <f t="shared" si="7"/>
        <v>15877.291475955242</v>
      </c>
      <c r="O38" s="65">
        <f t="shared" si="8"/>
        <v>76.369848369193093</v>
      </c>
      <c r="P38" s="257"/>
      <c r="Q38" s="261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67"/>
      <c r="C39" s="50" t="s">
        <v>107</v>
      </c>
      <c r="D39" s="51">
        <v>1E-4</v>
      </c>
      <c r="E39" s="52">
        <f t="shared" si="9"/>
        <v>2519.9504300221411</v>
      </c>
      <c r="F39" s="53">
        <v>0.01</v>
      </c>
      <c r="G39" s="66">
        <f t="shared" si="6"/>
        <v>0.99</v>
      </c>
      <c r="H39" s="54">
        <f t="shared" si="0"/>
        <v>25.19950430022141</v>
      </c>
      <c r="I39" s="54">
        <f t="shared" si="1"/>
        <v>2494.7509257219194</v>
      </c>
      <c r="J39" s="55">
        <v>1</v>
      </c>
      <c r="K39" s="55">
        <v>3</v>
      </c>
      <c r="L39" s="56">
        <f t="shared" si="2"/>
        <v>17463.256480053435</v>
      </c>
      <c r="M39" s="53">
        <v>0.9</v>
      </c>
      <c r="N39" s="67">
        <f t="shared" si="7"/>
        <v>15716.930832048092</v>
      </c>
      <c r="O39" s="67">
        <f t="shared" si="8"/>
        <v>75.598512900664232</v>
      </c>
      <c r="P39" s="258"/>
      <c r="Q39" s="26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67"/>
      <c r="C40" s="57" t="s">
        <v>108</v>
      </c>
      <c r="D40" s="58">
        <v>1E-4</v>
      </c>
      <c r="E40" s="59">
        <f t="shared" si="9"/>
        <v>2494.4989306789171</v>
      </c>
      <c r="F40" s="60">
        <v>0.01</v>
      </c>
      <c r="G40" s="68">
        <f t="shared" si="6"/>
        <v>0.99</v>
      </c>
      <c r="H40" s="61">
        <f t="shared" si="0"/>
        <v>24.944989306789171</v>
      </c>
      <c r="I40" s="61">
        <f t="shared" si="1"/>
        <v>2469.5539413721281</v>
      </c>
      <c r="J40" s="62">
        <v>1</v>
      </c>
      <c r="K40" s="62">
        <v>3</v>
      </c>
      <c r="L40" s="63">
        <f t="shared" si="2"/>
        <v>17286.877589604897</v>
      </c>
      <c r="M40" s="60">
        <v>0.9</v>
      </c>
      <c r="N40" s="69">
        <f t="shared" si="7"/>
        <v>15558.189830644407</v>
      </c>
      <c r="O40" s="69">
        <f t="shared" si="8"/>
        <v>74.834967920367518</v>
      </c>
      <c r="P40" s="256">
        <f>SUM(O40:O43)</f>
        <v>294.83533118326375</v>
      </c>
      <c r="Q40" s="260" t="s">
        <v>109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67"/>
      <c r="C41" s="44" t="s">
        <v>110</v>
      </c>
      <c r="D41" s="45">
        <v>1E-4</v>
      </c>
      <c r="E41" s="46">
        <f t="shared" si="9"/>
        <v>2469.3044914790603</v>
      </c>
      <c r="F41" s="47">
        <v>0.01</v>
      </c>
      <c r="G41" s="64">
        <f t="shared" si="6"/>
        <v>0.99</v>
      </c>
      <c r="H41" s="48">
        <f t="shared" si="0"/>
        <v>24.693044914790605</v>
      </c>
      <c r="I41" s="48">
        <f t="shared" si="1"/>
        <v>2444.6114465642695</v>
      </c>
      <c r="J41" s="8">
        <v>1</v>
      </c>
      <c r="K41" s="8">
        <v>3</v>
      </c>
      <c r="L41" s="49">
        <f t="shared" si="2"/>
        <v>17112.280125949888</v>
      </c>
      <c r="M41" s="47">
        <v>0.9</v>
      </c>
      <c r="N41" s="65">
        <f t="shared" si="7"/>
        <v>15401.052113354899</v>
      </c>
      <c r="O41" s="65">
        <f t="shared" si="8"/>
        <v>74.079134744371814</v>
      </c>
      <c r="P41" s="257"/>
      <c r="Q41" s="261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67"/>
      <c r="C42" s="44" t="s">
        <v>111</v>
      </c>
      <c r="D42" s="45">
        <v>1E-4</v>
      </c>
      <c r="E42" s="46">
        <f t="shared" si="9"/>
        <v>2444.3645161151217</v>
      </c>
      <c r="F42" s="47">
        <v>0.01</v>
      </c>
      <c r="G42" s="64">
        <f t="shared" si="6"/>
        <v>0.99</v>
      </c>
      <c r="H42" s="48">
        <f t="shared" si="0"/>
        <v>24.443645161151217</v>
      </c>
      <c r="I42" s="48">
        <f t="shared" si="1"/>
        <v>2419.9208709539703</v>
      </c>
      <c r="J42" s="8">
        <v>1</v>
      </c>
      <c r="K42" s="8">
        <v>3</v>
      </c>
      <c r="L42" s="49">
        <f t="shared" si="2"/>
        <v>16939.446096677792</v>
      </c>
      <c r="M42" s="47">
        <v>0.9</v>
      </c>
      <c r="N42" s="65">
        <f t="shared" si="7"/>
        <v>15245.501487010013</v>
      </c>
      <c r="O42" s="65">
        <f t="shared" si="8"/>
        <v>73.330935483453658</v>
      </c>
      <c r="P42" s="257"/>
      <c r="Q42" s="261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67"/>
      <c r="C43" s="50" t="s">
        <v>112</v>
      </c>
      <c r="D43" s="51">
        <v>1E-4</v>
      </c>
      <c r="E43" s="52">
        <f t="shared" si="9"/>
        <v>2419.6764345023589</v>
      </c>
      <c r="F43" s="53">
        <v>0.01</v>
      </c>
      <c r="G43" s="66">
        <f t="shared" si="6"/>
        <v>0.99</v>
      </c>
      <c r="H43" s="54">
        <f t="shared" si="0"/>
        <v>24.196764345023588</v>
      </c>
      <c r="I43" s="54">
        <f t="shared" si="1"/>
        <v>2395.4796701573355</v>
      </c>
      <c r="J43" s="55">
        <v>1</v>
      </c>
      <c r="K43" s="55">
        <v>3</v>
      </c>
      <c r="L43" s="56">
        <f t="shared" si="2"/>
        <v>16768.357691101348</v>
      </c>
      <c r="M43" s="53">
        <v>0.9</v>
      </c>
      <c r="N43" s="67">
        <f t="shared" si="7"/>
        <v>15091.521921991214</v>
      </c>
      <c r="O43" s="67">
        <f t="shared" si="8"/>
        <v>72.590293035070772</v>
      </c>
      <c r="P43" s="258"/>
      <c r="Q43" s="26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67"/>
      <c r="C44" s="57" t="s">
        <v>113</v>
      </c>
      <c r="D44" s="58">
        <v>1E-4</v>
      </c>
      <c r="E44" s="59">
        <f t="shared" si="9"/>
        <v>2395.2377025138853</v>
      </c>
      <c r="F44" s="60">
        <v>0.01</v>
      </c>
      <c r="G44" s="68">
        <f t="shared" si="6"/>
        <v>0.99</v>
      </c>
      <c r="H44" s="61">
        <f t="shared" si="0"/>
        <v>23.952377025138855</v>
      </c>
      <c r="I44" s="61">
        <f t="shared" si="1"/>
        <v>2371.2853254887464</v>
      </c>
      <c r="J44" s="62">
        <v>1</v>
      </c>
      <c r="K44" s="62">
        <v>3</v>
      </c>
      <c r="L44" s="63">
        <f t="shared" si="2"/>
        <v>16598.997278421226</v>
      </c>
      <c r="M44" s="60">
        <v>0.8</v>
      </c>
      <c r="N44" s="69">
        <f t="shared" si="7"/>
        <v>13279.197822736982</v>
      </c>
      <c r="O44" s="69">
        <f t="shared" si="8"/>
        <v>71.857131075416561</v>
      </c>
      <c r="P44" s="256">
        <f>SUM(O44:O47)</f>
        <v>283.103228707786</v>
      </c>
      <c r="Q44" s="260" t="s">
        <v>114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67"/>
      <c r="C45" s="44" t="s">
        <v>115</v>
      </c>
      <c r="D45" s="45">
        <v>1E-4</v>
      </c>
      <c r="E45" s="46">
        <f t="shared" si="9"/>
        <v>2371.0458017184951</v>
      </c>
      <c r="F45" s="47">
        <v>0.01</v>
      </c>
      <c r="G45" s="64">
        <f t="shared" si="6"/>
        <v>0.99</v>
      </c>
      <c r="H45" s="48">
        <f t="shared" si="0"/>
        <v>23.710458017184951</v>
      </c>
      <c r="I45" s="48">
        <f t="shared" si="1"/>
        <v>2347.3353437013102</v>
      </c>
      <c r="J45" s="8">
        <v>1</v>
      </c>
      <c r="K45" s="8">
        <v>3</v>
      </c>
      <c r="L45" s="49">
        <f t="shared" si="2"/>
        <v>16431.347405909171</v>
      </c>
      <c r="M45" s="47">
        <v>0.8</v>
      </c>
      <c r="N45" s="65">
        <f t="shared" si="7"/>
        <v>13145.077924727339</v>
      </c>
      <c r="O45" s="65">
        <f t="shared" si="8"/>
        <v>71.131374051554857</v>
      </c>
      <c r="P45" s="257"/>
      <c r="Q45" s="261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67"/>
      <c r="C46" s="44" t="s">
        <v>116</v>
      </c>
      <c r="D46" s="45">
        <v>1E-4</v>
      </c>
      <c r="E46" s="46">
        <f t="shared" si="9"/>
        <v>2347.0982391211382</v>
      </c>
      <c r="F46" s="47">
        <v>0.01</v>
      </c>
      <c r="G46" s="64">
        <f t="shared" si="6"/>
        <v>0.99</v>
      </c>
      <c r="H46" s="48">
        <f t="shared" si="0"/>
        <v>23.470982391211383</v>
      </c>
      <c r="I46" s="48">
        <f t="shared" si="1"/>
        <v>2323.627256729927</v>
      </c>
      <c r="J46" s="8">
        <v>1</v>
      </c>
      <c r="K46" s="8">
        <v>3</v>
      </c>
      <c r="L46" s="49">
        <f t="shared" si="2"/>
        <v>16265.390797109489</v>
      </c>
      <c r="M46" s="47">
        <v>0.8</v>
      </c>
      <c r="N46" s="65">
        <f t="shared" si="7"/>
        <v>13012.312637687592</v>
      </c>
      <c r="O46" s="65">
        <f t="shared" si="8"/>
        <v>70.412947173634151</v>
      </c>
      <c r="P46" s="257"/>
      <c r="Q46" s="261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67"/>
      <c r="C47" s="50" t="s">
        <v>117</v>
      </c>
      <c r="D47" s="51">
        <v>1E-4</v>
      </c>
      <c r="E47" s="52">
        <f t="shared" si="9"/>
        <v>2323.392546906015</v>
      </c>
      <c r="F47" s="53">
        <v>0.01</v>
      </c>
      <c r="G47" s="66">
        <f t="shared" si="6"/>
        <v>0.99</v>
      </c>
      <c r="H47" s="54">
        <f t="shared" si="0"/>
        <v>23.23392546906015</v>
      </c>
      <c r="I47" s="54">
        <f t="shared" si="1"/>
        <v>2300.1586214369549</v>
      </c>
      <c r="J47" s="55">
        <v>1</v>
      </c>
      <c r="K47" s="55">
        <v>3</v>
      </c>
      <c r="L47" s="56">
        <f t="shared" si="2"/>
        <v>16101.110350058685</v>
      </c>
      <c r="M47" s="53">
        <v>0.8</v>
      </c>
      <c r="N47" s="67">
        <f t="shared" si="7"/>
        <v>12880.888280046949</v>
      </c>
      <c r="O47" s="67">
        <f t="shared" si="8"/>
        <v>69.701776407180446</v>
      </c>
      <c r="P47" s="258"/>
      <c r="Q47" s="26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67"/>
      <c r="C48" s="57" t="s">
        <v>118</v>
      </c>
      <c r="D48" s="58">
        <v>1E-4</v>
      </c>
      <c r="E48" s="59">
        <f t="shared" si="9"/>
        <v>2299.9262821822645</v>
      </c>
      <c r="F48" s="60">
        <v>0.01</v>
      </c>
      <c r="G48" s="68">
        <f t="shared" si="6"/>
        <v>0.99</v>
      </c>
      <c r="H48" s="61">
        <f t="shared" si="0"/>
        <v>22.999262821822644</v>
      </c>
      <c r="I48" s="61">
        <f t="shared" si="1"/>
        <v>2276.9270193604416</v>
      </c>
      <c r="J48" s="62">
        <v>1</v>
      </c>
      <c r="K48" s="62">
        <v>3</v>
      </c>
      <c r="L48" s="63">
        <f t="shared" si="2"/>
        <v>15938.48913552309</v>
      </c>
      <c r="M48" s="60">
        <v>0.8</v>
      </c>
      <c r="N48" s="69">
        <f t="shared" si="7"/>
        <v>12750.791308418473</v>
      </c>
      <c r="O48" s="69">
        <f t="shared" si="8"/>
        <v>68.997788465467934</v>
      </c>
      <c r="P48" s="256">
        <f>SUM(O48:O51)</f>
        <v>271.83797064997935</v>
      </c>
      <c r="Q48" s="260" t="s">
        <v>119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67"/>
      <c r="C49" s="44" t="s">
        <v>120</v>
      </c>
      <c r="D49" s="45">
        <v>1E-4</v>
      </c>
      <c r="E49" s="46">
        <f t="shared" si="9"/>
        <v>2276.6970267322235</v>
      </c>
      <c r="F49" s="47">
        <v>0.01</v>
      </c>
      <c r="G49" s="64">
        <f t="shared" si="6"/>
        <v>0.99</v>
      </c>
      <c r="H49" s="48">
        <f t="shared" si="0"/>
        <v>22.766970267322236</v>
      </c>
      <c r="I49" s="48">
        <f t="shared" si="1"/>
        <v>2253.9300564649011</v>
      </c>
      <c r="J49" s="8">
        <v>1</v>
      </c>
      <c r="K49" s="8">
        <v>3</v>
      </c>
      <c r="L49" s="49">
        <f t="shared" si="2"/>
        <v>15777.510395254307</v>
      </c>
      <c r="M49" s="47">
        <v>0.8</v>
      </c>
      <c r="N49" s="65">
        <f t="shared" si="7"/>
        <v>12622.008316203446</v>
      </c>
      <c r="O49" s="65">
        <f t="shared" si="8"/>
        <v>68.300910801966708</v>
      </c>
      <c r="P49" s="257"/>
      <c r="Q49" s="261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67"/>
      <c r="C50" s="44" t="s">
        <v>121</v>
      </c>
      <c r="D50" s="45">
        <v>1E-4</v>
      </c>
      <c r="E50" s="46">
        <f t="shared" si="9"/>
        <v>2253.7023867622279</v>
      </c>
      <c r="F50" s="47">
        <v>0.01</v>
      </c>
      <c r="G50" s="64">
        <f t="shared" si="6"/>
        <v>0.99</v>
      </c>
      <c r="H50" s="48">
        <f t="shared" si="0"/>
        <v>22.537023867622278</v>
      </c>
      <c r="I50" s="48">
        <f t="shared" si="1"/>
        <v>2231.1653628946056</v>
      </c>
      <c r="J50" s="8">
        <v>1</v>
      </c>
      <c r="K50" s="8">
        <v>3</v>
      </c>
      <c r="L50" s="49">
        <f t="shared" si="2"/>
        <v>15618.157540262238</v>
      </c>
      <c r="M50" s="47">
        <v>0.8</v>
      </c>
      <c r="N50" s="65">
        <f t="shared" si="7"/>
        <v>12494.526032209791</v>
      </c>
      <c r="O50" s="65">
        <f t="shared" si="8"/>
        <v>67.611071602866829</v>
      </c>
      <c r="P50" s="257"/>
      <c r="Q50" s="261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67"/>
      <c r="C51" s="44" t="s">
        <v>122</v>
      </c>
      <c r="D51" s="45">
        <v>1E-4</v>
      </c>
      <c r="E51" s="46">
        <f t="shared" si="9"/>
        <v>2230.9399926559295</v>
      </c>
      <c r="F51" s="47">
        <v>0.01</v>
      </c>
      <c r="G51" s="64">
        <f t="shared" si="6"/>
        <v>0.99</v>
      </c>
      <c r="H51" s="48">
        <f t="shared" si="0"/>
        <v>22.309399926559294</v>
      </c>
      <c r="I51" s="48">
        <f t="shared" si="1"/>
        <v>2208.6305927293702</v>
      </c>
      <c r="J51" s="8">
        <v>1</v>
      </c>
      <c r="K51" s="8">
        <v>3</v>
      </c>
      <c r="L51" s="49">
        <f t="shared" si="2"/>
        <v>15460.414149105591</v>
      </c>
      <c r="M51" s="47">
        <v>0.8</v>
      </c>
      <c r="N51" s="65">
        <f t="shared" si="7"/>
        <v>12368.331319284473</v>
      </c>
      <c r="O51" s="65">
        <f t="shared" si="8"/>
        <v>66.928199779677882</v>
      </c>
      <c r="P51" s="259"/>
      <c r="Q51" s="261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67"/>
      <c r="C52" s="44" t="s">
        <v>123</v>
      </c>
      <c r="D52" s="45">
        <v>1E-4</v>
      </c>
      <c r="E52" s="46">
        <f t="shared" si="9"/>
        <v>2208.4074987301046</v>
      </c>
      <c r="F52" s="47">
        <v>0.01</v>
      </c>
      <c r="G52" s="64">
        <f t="shared" si="6"/>
        <v>0.99</v>
      </c>
      <c r="H52" s="48">
        <f t="shared" si="0"/>
        <v>22.084074987301047</v>
      </c>
      <c r="I52" s="48">
        <f t="shared" si="1"/>
        <v>2186.3234237428037</v>
      </c>
      <c r="J52" s="8">
        <v>1</v>
      </c>
      <c r="K52" s="8">
        <v>3</v>
      </c>
      <c r="L52" s="49">
        <f t="shared" si="2"/>
        <v>15304.263966199625</v>
      </c>
      <c r="M52" s="47">
        <v>0.8</v>
      </c>
      <c r="N52" s="65">
        <f t="shared" si="7"/>
        <v>12243.411172959701</v>
      </c>
      <c r="O52" s="65">
        <f t="shared" si="8"/>
        <v>66.252224961903138</v>
      </c>
      <c r="P52" s="263">
        <f>SUM(O52:O55)</f>
        <v>261.02098031306105</v>
      </c>
      <c r="Q52" s="261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67"/>
      <c r="C53" s="44" t="s">
        <v>124</v>
      </c>
      <c r="D53" s="45">
        <v>1E-4</v>
      </c>
      <c r="E53" s="46">
        <f t="shared" si="9"/>
        <v>2186.1025829929308</v>
      </c>
      <c r="F53" s="47">
        <v>0.01</v>
      </c>
      <c r="G53" s="64">
        <f t="shared" si="6"/>
        <v>0.99</v>
      </c>
      <c r="H53" s="48">
        <f t="shared" si="0"/>
        <v>21.861025829929307</v>
      </c>
      <c r="I53" s="48">
        <f t="shared" si="1"/>
        <v>2164.2415571630013</v>
      </c>
      <c r="J53" s="8">
        <v>1</v>
      </c>
      <c r="K53" s="8">
        <v>3</v>
      </c>
      <c r="L53" s="49">
        <f t="shared" si="2"/>
        <v>15149.690900141009</v>
      </c>
      <c r="M53" s="47">
        <v>0.8</v>
      </c>
      <c r="N53" s="65">
        <f t="shared" si="7"/>
        <v>12119.752720112809</v>
      </c>
      <c r="O53" s="65">
        <f t="shared" si="8"/>
        <v>65.583077489787925</v>
      </c>
      <c r="P53" s="257"/>
      <c r="Q53" s="261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67"/>
      <c r="C54" s="44" t="s">
        <v>125</v>
      </c>
      <c r="D54" s="45">
        <v>1E-4</v>
      </c>
      <c r="E54" s="46">
        <f t="shared" si="9"/>
        <v>2164.0229469047022</v>
      </c>
      <c r="F54" s="47">
        <v>0.01</v>
      </c>
      <c r="G54" s="64">
        <f t="shared" si="6"/>
        <v>0.99</v>
      </c>
      <c r="H54" s="48">
        <f t="shared" si="0"/>
        <v>21.640229469047021</v>
      </c>
      <c r="I54" s="48">
        <f t="shared" si="1"/>
        <v>2142.3827174356552</v>
      </c>
      <c r="J54" s="8">
        <v>1</v>
      </c>
      <c r="K54" s="8">
        <v>3</v>
      </c>
      <c r="L54" s="49">
        <f t="shared" si="2"/>
        <v>14996.679022049586</v>
      </c>
      <c r="M54" s="47">
        <v>0.7</v>
      </c>
      <c r="N54" s="65">
        <f t="shared" si="7"/>
        <v>10497.67531543471</v>
      </c>
      <c r="O54" s="65">
        <f t="shared" si="8"/>
        <v>64.920688407141057</v>
      </c>
      <c r="P54" s="257"/>
      <c r="Q54" s="261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67"/>
      <c r="C55" s="44" t="s">
        <v>126</v>
      </c>
      <c r="D55" s="45">
        <v>1E-4</v>
      </c>
      <c r="E55" s="46">
        <f t="shared" si="9"/>
        <v>2142.1663151409648</v>
      </c>
      <c r="F55" s="47">
        <v>0.01</v>
      </c>
      <c r="G55" s="64">
        <f t="shared" si="6"/>
        <v>0.99</v>
      </c>
      <c r="H55" s="48">
        <f t="shared" si="0"/>
        <v>21.42166315140965</v>
      </c>
      <c r="I55" s="48">
        <f t="shared" si="1"/>
        <v>2120.7446519895552</v>
      </c>
      <c r="J55" s="8">
        <v>1</v>
      </c>
      <c r="K55" s="8">
        <v>3</v>
      </c>
      <c r="L55" s="49">
        <f t="shared" si="2"/>
        <v>14845.212563926887</v>
      </c>
      <c r="M55" s="47">
        <v>0.7</v>
      </c>
      <c r="N55" s="65">
        <f t="shared" si="7"/>
        <v>10391.64879474882</v>
      </c>
      <c r="O55" s="65">
        <f t="shared" si="8"/>
        <v>64.264989454228953</v>
      </c>
      <c r="P55" s="259"/>
      <c r="Q55" s="261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67"/>
      <c r="C56" s="44" t="s">
        <v>127</v>
      </c>
      <c r="D56" s="45">
        <v>1E-4</v>
      </c>
      <c r="E56" s="46">
        <f t="shared" si="9"/>
        <v>2120.5304353580409</v>
      </c>
      <c r="F56" s="47">
        <v>0.01</v>
      </c>
      <c r="G56" s="64">
        <f t="shared" si="6"/>
        <v>0.99</v>
      </c>
      <c r="H56" s="48">
        <f t="shared" si="0"/>
        <v>21.205304353580409</v>
      </c>
      <c r="I56" s="48">
        <f t="shared" si="1"/>
        <v>2099.3251310044607</v>
      </c>
      <c r="J56" s="8">
        <v>1</v>
      </c>
      <c r="K56" s="8">
        <v>3</v>
      </c>
      <c r="L56" s="49">
        <f t="shared" si="2"/>
        <v>14695.275917031224</v>
      </c>
      <c r="M56" s="47">
        <v>0.7</v>
      </c>
      <c r="N56" s="65">
        <f t="shared" si="7"/>
        <v>10286.693141921856</v>
      </c>
      <c r="O56" s="65">
        <f t="shared" si="8"/>
        <v>63.615913060741228</v>
      </c>
      <c r="P56" s="263">
        <f>SUM(O56:O59)</f>
        <v>250.63442020511044</v>
      </c>
      <c r="Q56" s="261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67"/>
      <c r="C57" s="44" t="s">
        <v>128</v>
      </c>
      <c r="D57" s="45">
        <v>1E-4</v>
      </c>
      <c r="E57" s="46">
        <f t="shared" si="9"/>
        <v>2099.1130779609248</v>
      </c>
      <c r="F57" s="47">
        <v>0.01</v>
      </c>
      <c r="G57" s="64">
        <f t="shared" si="6"/>
        <v>0.99</v>
      </c>
      <c r="H57" s="48">
        <f t="shared" si="0"/>
        <v>20.991130779609247</v>
      </c>
      <c r="I57" s="48">
        <f t="shared" si="1"/>
        <v>2078.1219471813156</v>
      </c>
      <c r="J57" s="8">
        <v>1</v>
      </c>
      <c r="K57" s="8">
        <v>3</v>
      </c>
      <c r="L57" s="49">
        <f t="shared" si="2"/>
        <v>14546.853630269208</v>
      </c>
      <c r="M57" s="47">
        <v>0.7</v>
      </c>
      <c r="N57" s="65">
        <f t="shared" si="7"/>
        <v>10182.797541188445</v>
      </c>
      <c r="O57" s="65">
        <f t="shared" si="8"/>
        <v>62.973392338827736</v>
      </c>
      <c r="P57" s="257"/>
      <c r="Q57" s="261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67"/>
      <c r="C58" s="44" t="s">
        <v>129</v>
      </c>
      <c r="D58" s="45">
        <v>1E-4</v>
      </c>
      <c r="E58" s="46">
        <f t="shared" si="9"/>
        <v>2077.9120358735195</v>
      </c>
      <c r="F58" s="47">
        <v>0.01</v>
      </c>
      <c r="G58" s="64">
        <f t="shared" si="6"/>
        <v>0.99</v>
      </c>
      <c r="H58" s="48">
        <f t="shared" si="0"/>
        <v>20.779120358735195</v>
      </c>
      <c r="I58" s="48">
        <f t="shared" si="1"/>
        <v>2057.1329155147841</v>
      </c>
      <c r="J58" s="8">
        <v>1</v>
      </c>
      <c r="K58" s="8">
        <v>3</v>
      </c>
      <c r="L58" s="49">
        <f t="shared" si="2"/>
        <v>14399.93040860349</v>
      </c>
      <c r="M58" s="47">
        <v>0.7</v>
      </c>
      <c r="N58" s="65">
        <f t="shared" si="7"/>
        <v>10079.951286022442</v>
      </c>
      <c r="O58" s="65">
        <f t="shared" si="8"/>
        <v>62.337361076205582</v>
      </c>
      <c r="P58" s="257"/>
      <c r="Q58" s="261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67"/>
      <c r="C59" s="44" t="s">
        <v>130</v>
      </c>
      <c r="D59" s="45">
        <v>1E-4</v>
      </c>
      <c r="E59" s="46">
        <f t="shared" si="9"/>
        <v>2056.9251243111967</v>
      </c>
      <c r="F59" s="47">
        <v>0.01</v>
      </c>
      <c r="G59" s="64">
        <f t="shared" si="6"/>
        <v>0.99</v>
      </c>
      <c r="H59" s="48">
        <f t="shared" si="0"/>
        <v>20.569251243111967</v>
      </c>
      <c r="I59" s="48">
        <f t="shared" si="1"/>
        <v>2036.3558730680847</v>
      </c>
      <c r="J59" s="8">
        <v>1</v>
      </c>
      <c r="K59" s="8">
        <v>3</v>
      </c>
      <c r="L59" s="49">
        <f t="shared" si="2"/>
        <v>14254.491111476593</v>
      </c>
      <c r="M59" s="47">
        <v>0.7</v>
      </c>
      <c r="N59" s="65">
        <f t="shared" si="7"/>
        <v>9978.1437780336146</v>
      </c>
      <c r="O59" s="65">
        <f t="shared" si="8"/>
        <v>61.707753729335906</v>
      </c>
      <c r="P59" s="259"/>
      <c r="Q59" s="261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67"/>
      <c r="C60" s="44" t="s">
        <v>131</v>
      </c>
      <c r="D60" s="45">
        <v>1E-4</v>
      </c>
      <c r="E60" s="46">
        <f t="shared" si="9"/>
        <v>2036.1501805556536</v>
      </c>
      <c r="F60" s="47">
        <v>0.01</v>
      </c>
      <c r="G60" s="64">
        <f t="shared" si="6"/>
        <v>0.99</v>
      </c>
      <c r="H60" s="48">
        <f t="shared" si="0"/>
        <v>20.361501805556536</v>
      </c>
      <c r="I60" s="48">
        <f t="shared" si="1"/>
        <v>2015.788678750097</v>
      </c>
      <c r="J60" s="8">
        <v>1</v>
      </c>
      <c r="K60" s="8">
        <v>3</v>
      </c>
      <c r="L60" s="49">
        <f t="shared" si="2"/>
        <v>14110.520751250679</v>
      </c>
      <c r="M60" s="47">
        <v>0.7</v>
      </c>
      <c r="N60" s="65">
        <f t="shared" si="7"/>
        <v>9877.364525875475</v>
      </c>
      <c r="O60" s="65">
        <f t="shared" si="8"/>
        <v>61.084505416669607</v>
      </c>
      <c r="P60" s="263">
        <f>SUM(O60:O63)</f>
        <v>6106.6364527972974</v>
      </c>
      <c r="Q60" s="261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67"/>
      <c r="C61" s="44" t="s">
        <v>132</v>
      </c>
      <c r="D61" s="45">
        <v>1E-4</v>
      </c>
      <c r="E61" s="46">
        <f t="shared" si="9"/>
        <v>2015.5850637320414</v>
      </c>
      <c r="F61" s="47">
        <v>0.01</v>
      </c>
      <c r="G61" s="64">
        <f t="shared" si="6"/>
        <v>0.99</v>
      </c>
      <c r="H61" s="48">
        <f t="shared" si="0"/>
        <v>20.155850637320412</v>
      </c>
      <c r="I61" s="48">
        <f t="shared" si="1"/>
        <v>1995.429213094721</v>
      </c>
      <c r="J61" s="8">
        <v>1</v>
      </c>
      <c r="K61" s="8">
        <v>3</v>
      </c>
      <c r="L61" s="49">
        <f t="shared" si="2"/>
        <v>13968.004491663047</v>
      </c>
      <c r="M61" s="47">
        <v>0.7</v>
      </c>
      <c r="N61" s="65">
        <f t="shared" si="7"/>
        <v>9777.6031441641317</v>
      </c>
      <c r="O61" s="65">
        <f t="shared" si="8"/>
        <v>60.467551911961237</v>
      </c>
      <c r="P61" s="257"/>
      <c r="Q61" s="261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67"/>
      <c r="C62" s="44" t="s">
        <v>133</v>
      </c>
      <c r="D62" s="45">
        <v>1E-4</v>
      </c>
      <c r="E62" s="46">
        <f t="shared" si="9"/>
        <v>1995.2276545883478</v>
      </c>
      <c r="F62" s="47">
        <v>0.01</v>
      </c>
      <c r="G62" s="64">
        <f t="shared" si="6"/>
        <v>0.99</v>
      </c>
      <c r="H62" s="48">
        <f t="shared" si="0"/>
        <v>19.952276545883478</v>
      </c>
      <c r="I62" s="48">
        <f t="shared" si="1"/>
        <v>1975.2753780424644</v>
      </c>
      <c r="J62" s="8">
        <v>1</v>
      </c>
      <c r="K62" s="8">
        <v>3</v>
      </c>
      <c r="L62" s="49">
        <f t="shared" si="2"/>
        <v>13826.92764629725</v>
      </c>
      <c r="M62" s="47">
        <v>0.7</v>
      </c>
      <c r="N62" s="65">
        <f t="shared" si="7"/>
        <v>9678.849352408075</v>
      </c>
      <c r="O62" s="65">
        <f t="shared" si="8"/>
        <v>59.856829637650435</v>
      </c>
      <c r="P62" s="257"/>
      <c r="Q62" s="261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71"/>
      <c r="C63" s="50" t="s">
        <v>134</v>
      </c>
      <c r="D63" s="51">
        <v>1E-4</v>
      </c>
      <c r="E63" s="52">
        <f t="shared" si="9"/>
        <v>1975.0758552770055</v>
      </c>
      <c r="F63" s="53">
        <v>1</v>
      </c>
      <c r="G63" s="66">
        <f t="shared" si="6"/>
        <v>0</v>
      </c>
      <c r="H63" s="54">
        <f t="shared" si="0"/>
        <v>1975.0758552770055</v>
      </c>
      <c r="I63" s="54">
        <f t="shared" si="1"/>
        <v>0</v>
      </c>
      <c r="J63" s="55">
        <v>1</v>
      </c>
      <c r="K63" s="55">
        <v>3</v>
      </c>
      <c r="L63" s="56">
        <f t="shared" si="2"/>
        <v>0</v>
      </c>
      <c r="M63" s="53">
        <v>0.7</v>
      </c>
      <c r="N63" s="67">
        <f t="shared" si="7"/>
        <v>0</v>
      </c>
      <c r="O63" s="67">
        <f t="shared" si="8"/>
        <v>5925.2275658310164</v>
      </c>
      <c r="P63" s="258"/>
      <c r="Q63" s="26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70"/>
      <c r="O64" s="7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7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72" t="s">
        <v>135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7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6" t="s">
        <v>136</v>
      </c>
      <c r="C68" s="6" t="s">
        <v>137</v>
      </c>
      <c r="D68" s="6" t="s">
        <v>138</v>
      </c>
      <c r="E68" s="6" t="s">
        <v>139</v>
      </c>
      <c r="F68" s="6" t="s">
        <v>140</v>
      </c>
      <c r="G68" s="6" t="s">
        <v>141</v>
      </c>
      <c r="H68" s="6" t="s">
        <v>142</v>
      </c>
      <c r="I68" s="6" t="s">
        <v>143</v>
      </c>
      <c r="J68" s="6" t="s">
        <v>144</v>
      </c>
      <c r="K68" s="6" t="s">
        <v>145</v>
      </c>
      <c r="L68" s="6" t="s">
        <v>146</v>
      </c>
      <c r="M68" s="6" t="s">
        <v>147</v>
      </c>
      <c r="N68" s="6" t="s">
        <v>148</v>
      </c>
      <c r="O68" s="6" t="s">
        <v>6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73" t="s">
        <v>149</v>
      </c>
      <c r="C69" s="65">
        <f>SUM(N4:N7)</f>
        <v>0</v>
      </c>
      <c r="D69" s="65">
        <f>SUM(N8:N11)</f>
        <v>0</v>
      </c>
      <c r="E69" s="65">
        <f>SUM(N12:N15)</f>
        <v>0</v>
      </c>
      <c r="F69" s="65">
        <f>SUM(N16:N19)</f>
        <v>0</v>
      </c>
      <c r="G69" s="65">
        <f>SUM(N20:N23)</f>
        <v>37166.056402128168</v>
      </c>
      <c r="H69" s="65">
        <f>SUM(N24:N27)</f>
        <v>72106.236170033604</v>
      </c>
      <c r="I69" s="65">
        <f>SUM(N28:N31)</f>
        <v>69236.981157505943</v>
      </c>
      <c r="J69" s="65">
        <f>SUM(N32:N35)</f>
        <v>66481.899686189077</v>
      </c>
      <c r="K69" s="65">
        <f>SUM(N36:N39)</f>
        <v>63836.448556731346</v>
      </c>
      <c r="L69" s="65">
        <f>SUM(N40:N43)</f>
        <v>61296.265353000534</v>
      </c>
      <c r="M69" s="65">
        <f>SUM(N44:N47)</f>
        <v>52317.476665198868</v>
      </c>
      <c r="N69" s="65">
        <f>SUM(N48:N63)</f>
        <v>165349.54774898628</v>
      </c>
      <c r="O69" s="65">
        <f>SUM(C69:N69)</f>
        <v>587790.91173977382</v>
      </c>
      <c r="P69" s="7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74" t="s">
        <v>150</v>
      </c>
      <c r="C71" s="82">
        <v>30</v>
      </c>
      <c r="D71" s="83" t="s">
        <v>151</v>
      </c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77" t="s">
        <v>136</v>
      </c>
      <c r="C73" s="84" t="s">
        <v>137</v>
      </c>
      <c r="D73" s="84" t="s">
        <v>138</v>
      </c>
      <c r="E73" s="84" t="s">
        <v>139</v>
      </c>
      <c r="F73" s="84" t="s">
        <v>140</v>
      </c>
      <c r="G73" s="84" t="s">
        <v>141</v>
      </c>
      <c r="H73" s="84" t="s">
        <v>142</v>
      </c>
      <c r="I73" s="84" t="s">
        <v>143</v>
      </c>
      <c r="J73" s="84" t="s">
        <v>144</v>
      </c>
      <c r="K73" s="84" t="s">
        <v>145</v>
      </c>
      <c r="L73" s="84" t="s">
        <v>146</v>
      </c>
      <c r="M73" s="84" t="s">
        <v>147</v>
      </c>
      <c r="N73" s="84" t="s">
        <v>148</v>
      </c>
      <c r="O73" s="84" t="s">
        <v>6</v>
      </c>
      <c r="P73" s="7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73" t="s">
        <v>152</v>
      </c>
      <c r="C74" s="65">
        <f t="shared" ref="C74:N74" si="10">C69/$C$71</f>
        <v>0</v>
      </c>
      <c r="D74" s="65">
        <f t="shared" si="10"/>
        <v>0</v>
      </c>
      <c r="E74" s="65">
        <f t="shared" si="10"/>
        <v>0</v>
      </c>
      <c r="F74" s="65">
        <f t="shared" si="10"/>
        <v>0</v>
      </c>
      <c r="G74" s="65">
        <f t="shared" si="10"/>
        <v>1238.8685467376056</v>
      </c>
      <c r="H74" s="65">
        <f t="shared" si="10"/>
        <v>2403.5412056677869</v>
      </c>
      <c r="I74" s="65">
        <f t="shared" si="10"/>
        <v>2307.8993719168648</v>
      </c>
      <c r="J74" s="65">
        <f t="shared" si="10"/>
        <v>2216.0633228729694</v>
      </c>
      <c r="K74" s="65">
        <f t="shared" si="10"/>
        <v>2127.8816185577116</v>
      </c>
      <c r="L74" s="65">
        <f t="shared" si="10"/>
        <v>2043.2088451000177</v>
      </c>
      <c r="M74" s="65">
        <f t="shared" si="10"/>
        <v>1743.9158888399622</v>
      </c>
      <c r="N74" s="65">
        <f t="shared" si="10"/>
        <v>5511.6515916328763</v>
      </c>
      <c r="O74" s="85">
        <f t="shared" ref="O74:O76" si="11">SUM(C74:N74)</f>
        <v>19593.030391325796</v>
      </c>
      <c r="P74" s="7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80" t="s">
        <v>153</v>
      </c>
      <c r="C75" s="65">
        <v>0</v>
      </c>
      <c r="D75" s="65">
        <v>0</v>
      </c>
      <c r="E75" s="65">
        <f>SUM(O20:O23)</f>
        <v>178.76891006314656</v>
      </c>
      <c r="F75" s="65">
        <f>SUM(O24:O27)</f>
        <v>346.83134280920444</v>
      </c>
      <c r="G75" s="65">
        <f>SUM(O28:O31)</f>
        <v>333.030212397816</v>
      </c>
      <c r="H75" s="65">
        <f>SUM(O32:O35)</f>
        <v>319.77825726882674</v>
      </c>
      <c r="I75" s="65">
        <f>SUM(O36:O39)</f>
        <v>307.05362461150241</v>
      </c>
      <c r="J75" s="65">
        <f>SUM(O40:O43)</f>
        <v>294.83533118326375</v>
      </c>
      <c r="K75" s="65">
        <f>SUM(O44:O47)</f>
        <v>283.103228707786</v>
      </c>
      <c r="L75" s="65">
        <f>SUM(O48:O51)</f>
        <v>271.83797064997935</v>
      </c>
      <c r="M75" s="65">
        <f>SUM(O52:O55)</f>
        <v>261.02098031306105</v>
      </c>
      <c r="N75" s="65">
        <f>SUM(O56:O63)</f>
        <v>6357.2708730024078</v>
      </c>
      <c r="O75" s="85">
        <f t="shared" si="11"/>
        <v>8953.5307310069948</v>
      </c>
      <c r="P75" s="7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81" t="s">
        <v>154</v>
      </c>
      <c r="C76" s="65">
        <v>0</v>
      </c>
      <c r="D76" s="65">
        <v>0</v>
      </c>
      <c r="E76" s="65">
        <v>0</v>
      </c>
      <c r="F76" s="65">
        <v>0</v>
      </c>
      <c r="G76" s="65">
        <f>E23*0.01*30</f>
        <v>889.30772436559005</v>
      </c>
      <c r="H76" s="65">
        <f>E27*0.01*30</f>
        <v>853.92034622261656</v>
      </c>
      <c r="I76" s="65">
        <f>E31*0.01*30</f>
        <v>819.9411044283147</v>
      </c>
      <c r="J76" s="65">
        <f>E35*0.01*30</f>
        <v>787.31396634956786</v>
      </c>
      <c r="K76" s="65">
        <f>E39*0.01*30</f>
        <v>755.9851290066423</v>
      </c>
      <c r="L76" s="65">
        <f>E43*0.01*30</f>
        <v>725.90293035070761</v>
      </c>
      <c r="M76" s="65">
        <f>E47*0.01*30</f>
        <v>697.01776407180455</v>
      </c>
      <c r="N76" s="65">
        <f>E51*0.01*30</f>
        <v>669.2819977967788</v>
      </c>
      <c r="O76" s="65">
        <f t="shared" si="11"/>
        <v>6198.670962592023</v>
      </c>
      <c r="P76" s="7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70"/>
      <c r="D77" s="2"/>
      <c r="E77" s="70"/>
      <c r="F77" s="70"/>
      <c r="G77" s="70"/>
      <c r="H77" s="70"/>
      <c r="I77" s="70"/>
      <c r="J77" s="2"/>
      <c r="K77" s="2"/>
      <c r="L77" s="2"/>
      <c r="M77" s="2"/>
      <c r="N77" s="2"/>
      <c r="O77" s="7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7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B12:B21"/>
    <mergeCell ref="B22:B63"/>
    <mergeCell ref="P8:P11"/>
    <mergeCell ref="P12:P15"/>
    <mergeCell ref="Q12:Q15"/>
    <mergeCell ref="P16:P19"/>
    <mergeCell ref="Q16:Q19"/>
    <mergeCell ref="P20:P23"/>
    <mergeCell ref="Q20:Q23"/>
    <mergeCell ref="Q24:Q27"/>
    <mergeCell ref="P28:P31"/>
    <mergeCell ref="Q28:Q31"/>
    <mergeCell ref="P32:P35"/>
    <mergeCell ref="Q32:Q35"/>
    <mergeCell ref="P36:P39"/>
    <mergeCell ref="Q36:Q39"/>
    <mergeCell ref="B1:O1"/>
    <mergeCell ref="C2:O2"/>
    <mergeCell ref="B4:B11"/>
    <mergeCell ref="Q4:Q7"/>
    <mergeCell ref="Q8:Q11"/>
    <mergeCell ref="P4:P7"/>
    <mergeCell ref="P24:P27"/>
    <mergeCell ref="P48:P51"/>
    <mergeCell ref="Q48:Q63"/>
    <mergeCell ref="P52:P55"/>
    <mergeCell ref="P56:P59"/>
    <mergeCell ref="P60:P63"/>
    <mergeCell ref="P40:P43"/>
    <mergeCell ref="Q40:Q43"/>
    <mergeCell ref="P44:P47"/>
    <mergeCell ref="Q44:Q47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4" customWidth="1"/>
    <col min="2" max="4" width="10.7109375" customWidth="1"/>
    <col min="5" max="5" width="14.7109375" customWidth="1"/>
    <col min="6" max="7" width="10.7109375" customWidth="1"/>
    <col min="8" max="8" width="22.28515625" customWidth="1"/>
    <col min="9" max="9" width="5.7109375" customWidth="1"/>
    <col min="10" max="10" width="10.7109375" customWidth="1"/>
    <col min="11" max="11" width="25.7109375" customWidth="1"/>
    <col min="12" max="12" width="19.140625" customWidth="1"/>
    <col min="13" max="13" width="15.140625" customWidth="1"/>
    <col min="14" max="14" width="14.140625" customWidth="1"/>
    <col min="15" max="26" width="10.7109375" customWidth="1"/>
  </cols>
  <sheetData>
    <row r="1" spans="1:26" ht="30">
      <c r="A1" s="275" t="s">
        <v>155</v>
      </c>
      <c r="B1" s="276"/>
      <c r="C1" s="276"/>
      <c r="D1" s="276"/>
      <c r="E1" s="2"/>
      <c r="F1" s="2"/>
      <c r="G1" s="2"/>
      <c r="H1" s="9" t="s">
        <v>156</v>
      </c>
      <c r="I1" s="86">
        <v>0</v>
      </c>
      <c r="J1" s="2"/>
      <c r="K1" s="87" t="s">
        <v>157</v>
      </c>
      <c r="L1" s="88">
        <v>111400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76"/>
      <c r="B2" s="276"/>
      <c r="C2" s="276"/>
      <c r="D2" s="276"/>
      <c r="E2" s="2"/>
      <c r="F2" s="2"/>
      <c r="G2" s="2"/>
      <c r="H2" s="2"/>
      <c r="I2" s="2"/>
      <c r="J2" s="2"/>
      <c r="K2" s="89" t="s">
        <v>158</v>
      </c>
      <c r="L2" s="89">
        <v>40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77" t="s">
        <v>46</v>
      </c>
      <c r="C3" s="277" t="s">
        <v>47</v>
      </c>
      <c r="D3" s="278" t="s">
        <v>159</v>
      </c>
      <c r="E3" s="249"/>
      <c r="F3" s="2"/>
      <c r="G3" s="279" t="s">
        <v>160</v>
      </c>
      <c r="H3" s="280" t="s">
        <v>161</v>
      </c>
      <c r="I3" s="90"/>
      <c r="J3" s="2"/>
      <c r="K3" s="281" t="s">
        <v>162</v>
      </c>
      <c r="L3" s="281" t="s">
        <v>163</v>
      </c>
      <c r="M3" s="282" t="s">
        <v>164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59"/>
      <c r="C4" s="259"/>
      <c r="D4" s="91" t="s">
        <v>165</v>
      </c>
      <c r="E4" s="91" t="s">
        <v>166</v>
      </c>
      <c r="F4" s="2"/>
      <c r="G4" s="259"/>
      <c r="H4" s="259"/>
      <c r="I4" s="90"/>
      <c r="J4" s="2"/>
      <c r="K4" s="259"/>
      <c r="L4" s="259"/>
      <c r="M4" s="28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72" t="s">
        <v>60</v>
      </c>
      <c r="C5" s="8" t="s">
        <v>61</v>
      </c>
      <c r="D5" s="65">
        <v>13.8</v>
      </c>
      <c r="E5" s="92">
        <f t="shared" ref="E5:E64" si="0">D5/1000</f>
        <v>1.3800000000000002E-2</v>
      </c>
      <c r="F5" s="2"/>
      <c r="G5" s="93">
        <f>PRODUCCION!E4</f>
        <v>3000</v>
      </c>
      <c r="H5" s="65">
        <f t="shared" ref="H5:H64" si="1">G5*E5*7</f>
        <v>289.80000000000007</v>
      </c>
      <c r="I5" s="70"/>
      <c r="J5" s="2"/>
      <c r="K5" s="94">
        <f t="shared" ref="K5:K64" si="2">$L$1/$L$2</f>
        <v>2785</v>
      </c>
      <c r="L5" s="94">
        <f t="shared" ref="L5:L64" si="3">K5*H5</f>
        <v>807093.00000000023</v>
      </c>
      <c r="M5" s="284">
        <f>SUM(L5:L8)</f>
        <v>4841697.1626755167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57"/>
      <c r="C6" s="8" t="s">
        <v>63</v>
      </c>
      <c r="D6" s="65">
        <v>18.399999999999999</v>
      </c>
      <c r="E6" s="92">
        <f t="shared" si="0"/>
        <v>1.84E-2</v>
      </c>
      <c r="F6" s="2"/>
      <c r="G6" s="93">
        <f>PRODUCCION!E5</f>
        <v>2999.7</v>
      </c>
      <c r="H6" s="65">
        <f t="shared" si="1"/>
        <v>386.36135999999999</v>
      </c>
      <c r="I6" s="70"/>
      <c r="J6" s="2"/>
      <c r="K6" s="94">
        <f t="shared" si="2"/>
        <v>2785</v>
      </c>
      <c r="L6" s="94">
        <f t="shared" si="3"/>
        <v>1076016.3876</v>
      </c>
      <c r="M6" s="25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57"/>
      <c r="C7" s="8" t="s">
        <v>64</v>
      </c>
      <c r="D7" s="65">
        <v>23.000000000000004</v>
      </c>
      <c r="E7" s="92">
        <f t="shared" si="0"/>
        <v>2.3000000000000003E-2</v>
      </c>
      <c r="F7" s="2"/>
      <c r="G7" s="93">
        <f>PRODUCCION!E6</f>
        <v>2999.4000299999998</v>
      </c>
      <c r="H7" s="65">
        <f t="shared" si="1"/>
        <v>482.90340483</v>
      </c>
      <c r="I7" s="70"/>
      <c r="J7" s="2"/>
      <c r="K7" s="94">
        <f t="shared" si="2"/>
        <v>2785</v>
      </c>
      <c r="L7" s="94">
        <f t="shared" si="3"/>
        <v>1344885.98245155</v>
      </c>
      <c r="M7" s="257"/>
      <c r="N7" s="9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57"/>
      <c r="C8" s="8" t="s">
        <v>65</v>
      </c>
      <c r="D8" s="65">
        <v>27.6</v>
      </c>
      <c r="E8" s="92">
        <f t="shared" si="0"/>
        <v>2.7600000000000003E-2</v>
      </c>
      <c r="F8" s="2"/>
      <c r="G8" s="93">
        <f>PRODUCCION!E7</f>
        <v>2999.1000899969999</v>
      </c>
      <c r="H8" s="65">
        <f t="shared" si="1"/>
        <v>579.42613738742045</v>
      </c>
      <c r="I8" s="70"/>
      <c r="J8" s="2"/>
      <c r="K8" s="94">
        <f t="shared" si="2"/>
        <v>2785</v>
      </c>
      <c r="L8" s="94">
        <f t="shared" si="3"/>
        <v>1613701.792623966</v>
      </c>
      <c r="M8" s="25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57"/>
      <c r="C9" s="8" t="s">
        <v>66</v>
      </c>
      <c r="D9" s="65">
        <v>32.200000000000003</v>
      </c>
      <c r="E9" s="92">
        <f t="shared" si="0"/>
        <v>3.2199999999999999E-2</v>
      </c>
      <c r="F9" s="2"/>
      <c r="G9" s="93">
        <f>PRODUCCION!E8</f>
        <v>2998.8001799880003</v>
      </c>
      <c r="H9" s="65">
        <f t="shared" si="1"/>
        <v>675.92956056929529</v>
      </c>
      <c r="I9" s="70"/>
      <c r="J9" s="2"/>
      <c r="K9" s="94">
        <f t="shared" si="2"/>
        <v>2785</v>
      </c>
      <c r="L9" s="94">
        <f t="shared" si="3"/>
        <v>1882463.8261854874</v>
      </c>
      <c r="M9" s="284">
        <f>SUM(L9:L12)</f>
        <v>9141889.8610031419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57"/>
      <c r="C10" s="8" t="s">
        <v>68</v>
      </c>
      <c r="D10" s="65">
        <v>36.799999999999997</v>
      </c>
      <c r="E10" s="92">
        <f t="shared" si="0"/>
        <v>3.6799999999999999E-2</v>
      </c>
      <c r="F10" s="2"/>
      <c r="G10" s="93">
        <f>PRODUCCION!E9</f>
        <v>2998.5002999700014</v>
      </c>
      <c r="H10" s="65">
        <f t="shared" si="1"/>
        <v>772.41367727227237</v>
      </c>
      <c r="I10" s="70"/>
      <c r="J10" s="2"/>
      <c r="K10" s="94">
        <f t="shared" si="2"/>
        <v>2785</v>
      </c>
      <c r="L10" s="94">
        <f t="shared" si="3"/>
        <v>2151172.0912032784</v>
      </c>
      <c r="M10" s="25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57"/>
      <c r="C11" s="8" t="s">
        <v>69</v>
      </c>
      <c r="D11" s="65">
        <v>41.400000000000006</v>
      </c>
      <c r="E11" s="92">
        <f t="shared" si="0"/>
        <v>4.1400000000000006E-2</v>
      </c>
      <c r="F11" s="2"/>
      <c r="G11" s="93">
        <f>PRODUCCION!E10</f>
        <v>2998.2004499400045</v>
      </c>
      <c r="H11" s="65">
        <f t="shared" si="1"/>
        <v>868.87849039261346</v>
      </c>
      <c r="I11" s="70"/>
      <c r="J11" s="2"/>
      <c r="K11" s="94">
        <f t="shared" si="2"/>
        <v>2785</v>
      </c>
      <c r="L11" s="94">
        <f t="shared" si="3"/>
        <v>2419826.5957434285</v>
      </c>
      <c r="M11" s="25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59"/>
      <c r="C12" s="8" t="s">
        <v>70</v>
      </c>
      <c r="D12" s="65">
        <v>46.000000000000007</v>
      </c>
      <c r="E12" s="92">
        <f t="shared" si="0"/>
        <v>4.6000000000000006E-2</v>
      </c>
      <c r="F12" s="2"/>
      <c r="G12" s="93">
        <f>PRODUCCION!E11</f>
        <v>2997.9006298950108</v>
      </c>
      <c r="H12" s="65">
        <f t="shared" si="1"/>
        <v>965.32400282619346</v>
      </c>
      <c r="I12" s="70"/>
      <c r="J12" s="2"/>
      <c r="K12" s="94">
        <f t="shared" si="2"/>
        <v>2785</v>
      </c>
      <c r="L12" s="94">
        <f t="shared" si="3"/>
        <v>2688427.3478709487</v>
      </c>
      <c r="M12" s="259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273" t="s">
        <v>71</v>
      </c>
      <c r="C13" s="8" t="s">
        <v>72</v>
      </c>
      <c r="D13" s="65">
        <v>50.600000000000009</v>
      </c>
      <c r="E13" s="92">
        <f t="shared" si="0"/>
        <v>5.0600000000000006E-2</v>
      </c>
      <c r="F13" s="2"/>
      <c r="G13" s="93">
        <f>PRODUCCION!E12</f>
        <v>2997.6008398320214</v>
      </c>
      <c r="H13" s="65">
        <f t="shared" si="1"/>
        <v>1061.7502174685021</v>
      </c>
      <c r="I13" s="70"/>
      <c r="J13" s="2"/>
      <c r="K13" s="94">
        <f t="shared" si="2"/>
        <v>2785</v>
      </c>
      <c r="L13" s="94">
        <f t="shared" si="3"/>
        <v>2956974.3556497786</v>
      </c>
      <c r="M13" s="284">
        <f>SUM(L13:L16)</f>
        <v>13438642.146721656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57"/>
      <c r="C14" s="8" t="s">
        <v>74</v>
      </c>
      <c r="D14" s="65">
        <v>55.2</v>
      </c>
      <c r="E14" s="92">
        <f t="shared" si="0"/>
        <v>5.5200000000000006E-2</v>
      </c>
      <c r="F14" s="2"/>
      <c r="G14" s="93">
        <f>PRODUCCION!E13</f>
        <v>2997.3010797480383</v>
      </c>
      <c r="H14" s="65">
        <f t="shared" si="1"/>
        <v>1158.157137214642</v>
      </c>
      <c r="I14" s="70"/>
      <c r="J14" s="2"/>
      <c r="K14" s="94">
        <f t="shared" si="2"/>
        <v>2785</v>
      </c>
      <c r="L14" s="94">
        <f t="shared" si="3"/>
        <v>3225467.6271427781</v>
      </c>
      <c r="M14" s="25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57"/>
      <c r="C15" s="8" t="s">
        <v>75</v>
      </c>
      <c r="D15" s="65">
        <v>59.800000000000004</v>
      </c>
      <c r="E15" s="92">
        <f t="shared" si="0"/>
        <v>5.9800000000000006E-2</v>
      </c>
      <c r="F15" s="2"/>
      <c r="G15" s="93">
        <f>PRODUCCION!E14</f>
        <v>2997.0013496400634</v>
      </c>
      <c r="H15" s="65">
        <f t="shared" si="1"/>
        <v>1254.5447649593307</v>
      </c>
      <c r="I15" s="70"/>
      <c r="J15" s="2"/>
      <c r="K15" s="94">
        <f t="shared" si="2"/>
        <v>2785</v>
      </c>
      <c r="L15" s="94">
        <f t="shared" si="3"/>
        <v>3493907.1704117358</v>
      </c>
      <c r="M15" s="25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57"/>
      <c r="C16" s="8" t="s">
        <v>76</v>
      </c>
      <c r="D16" s="65">
        <v>64.400000000000006</v>
      </c>
      <c r="E16" s="92">
        <f t="shared" si="0"/>
        <v>6.4399999999999999E-2</v>
      </c>
      <c r="F16" s="2"/>
      <c r="G16" s="93">
        <f>PRODUCCION!E15</f>
        <v>2996.7016495050993</v>
      </c>
      <c r="H16" s="65">
        <f t="shared" si="1"/>
        <v>1350.913103596899</v>
      </c>
      <c r="I16" s="70"/>
      <c r="J16" s="2"/>
      <c r="K16" s="94">
        <f t="shared" si="2"/>
        <v>2785</v>
      </c>
      <c r="L16" s="94">
        <f t="shared" si="3"/>
        <v>3762292.9935173634</v>
      </c>
      <c r="M16" s="25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57"/>
      <c r="C17" s="8" t="s">
        <v>77</v>
      </c>
      <c r="D17" s="65">
        <v>69</v>
      </c>
      <c r="E17" s="92">
        <f t="shared" si="0"/>
        <v>6.9000000000000006E-2</v>
      </c>
      <c r="F17" s="2"/>
      <c r="G17" s="93">
        <f>PRODUCCION!E16</f>
        <v>2996.401979340149</v>
      </c>
      <c r="H17" s="65">
        <f t="shared" si="1"/>
        <v>1447.2621560212922</v>
      </c>
      <c r="I17" s="70"/>
      <c r="J17" s="2"/>
      <c r="K17" s="94">
        <f t="shared" si="2"/>
        <v>2785</v>
      </c>
      <c r="L17" s="94">
        <f t="shared" si="3"/>
        <v>4030625.1045192988</v>
      </c>
      <c r="M17" s="284">
        <f>SUM(L17:L20)</f>
        <v>17731956.083923865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57"/>
      <c r="C18" s="8" t="s">
        <v>79</v>
      </c>
      <c r="D18" s="65">
        <v>73.599999999999994</v>
      </c>
      <c r="E18" s="92">
        <f t="shared" si="0"/>
        <v>7.3599999999999999E-2</v>
      </c>
      <c r="F18" s="2"/>
      <c r="G18" s="93">
        <f>PRODUCCION!E17</f>
        <v>2996.102339142215</v>
      </c>
      <c r="H18" s="65">
        <f t="shared" si="1"/>
        <v>1543.5919251260693</v>
      </c>
      <c r="I18" s="70"/>
      <c r="J18" s="2"/>
      <c r="K18" s="94">
        <f t="shared" si="2"/>
        <v>2785</v>
      </c>
      <c r="L18" s="94">
        <f t="shared" si="3"/>
        <v>4298903.5114761032</v>
      </c>
      <c r="M18" s="25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57"/>
      <c r="C19" s="8" t="s">
        <v>80</v>
      </c>
      <c r="D19" s="65">
        <v>78.2</v>
      </c>
      <c r="E19" s="92">
        <f t="shared" si="0"/>
        <v>7.8200000000000006E-2</v>
      </c>
      <c r="F19" s="2"/>
      <c r="G19" s="93">
        <f>PRODUCCION!E18</f>
        <v>2995.8027289083007</v>
      </c>
      <c r="H19" s="65">
        <f t="shared" si="1"/>
        <v>1639.9024138044037</v>
      </c>
      <c r="I19" s="70"/>
      <c r="J19" s="2"/>
      <c r="K19" s="94">
        <f t="shared" si="2"/>
        <v>2785</v>
      </c>
      <c r="L19" s="94">
        <f t="shared" si="3"/>
        <v>4567128.2224452645</v>
      </c>
      <c r="M19" s="25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57"/>
      <c r="C20" s="8" t="s">
        <v>81</v>
      </c>
      <c r="D20" s="65">
        <v>82.800000000000011</v>
      </c>
      <c r="E20" s="92">
        <f t="shared" si="0"/>
        <v>8.2800000000000012E-2</v>
      </c>
      <c r="F20" s="2"/>
      <c r="G20" s="93">
        <f>PRODUCCION!E19</f>
        <v>2995.5031486354096</v>
      </c>
      <c r="H20" s="65">
        <f t="shared" si="1"/>
        <v>1736.1936249490836</v>
      </c>
      <c r="I20" s="70"/>
      <c r="J20" s="2"/>
      <c r="K20" s="94">
        <f t="shared" si="2"/>
        <v>2785</v>
      </c>
      <c r="L20" s="94">
        <f t="shared" si="3"/>
        <v>4835299.2454831982</v>
      </c>
      <c r="M20" s="25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57"/>
      <c r="C21" s="8" t="s">
        <v>82</v>
      </c>
      <c r="D21" s="65">
        <v>87.4</v>
      </c>
      <c r="E21" s="92">
        <f t="shared" si="0"/>
        <v>8.7400000000000005E-2</v>
      </c>
      <c r="F21" s="2"/>
      <c r="G21" s="93">
        <f>PRODUCCION!E20</f>
        <v>2995.203598320546</v>
      </c>
      <c r="H21" s="65">
        <f t="shared" si="1"/>
        <v>1832.4655614525102</v>
      </c>
      <c r="I21" s="70"/>
      <c r="J21" s="2"/>
      <c r="K21" s="94">
        <f t="shared" si="2"/>
        <v>2785</v>
      </c>
      <c r="L21" s="94">
        <f t="shared" si="3"/>
        <v>5103416.5886452412</v>
      </c>
      <c r="M21" s="284">
        <f>SUM(L21:L24)</f>
        <v>22065281.454487707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59"/>
      <c r="C22" s="8" t="s">
        <v>84</v>
      </c>
      <c r="D22" s="65">
        <v>92.000000000000014</v>
      </c>
      <c r="E22" s="92">
        <f t="shared" si="0"/>
        <v>9.2000000000000012E-2</v>
      </c>
      <c r="F22" s="2"/>
      <c r="G22" s="93">
        <f>PRODUCCION!E21</f>
        <v>2994.9040779607139</v>
      </c>
      <c r="H22" s="65">
        <f t="shared" si="1"/>
        <v>1928.7182262066999</v>
      </c>
      <c r="I22" s="70"/>
      <c r="J22" s="2"/>
      <c r="K22" s="94">
        <f t="shared" si="2"/>
        <v>2785</v>
      </c>
      <c r="L22" s="94">
        <f t="shared" si="3"/>
        <v>5371480.2599856593</v>
      </c>
      <c r="M22" s="25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74" t="s">
        <v>167</v>
      </c>
      <c r="C23" s="8" t="s">
        <v>86</v>
      </c>
      <c r="D23" s="65">
        <v>96.600000000000009</v>
      </c>
      <c r="E23" s="92">
        <f t="shared" si="0"/>
        <v>9.6600000000000005E-2</v>
      </c>
      <c r="F23" s="2"/>
      <c r="G23" s="93">
        <f>PRODUCCION!E22-PRODUCCION!H22</f>
        <v>2964.6585416773887</v>
      </c>
      <c r="H23" s="65">
        <f t="shared" si="1"/>
        <v>2004.7021058822504</v>
      </c>
      <c r="I23" s="70"/>
      <c r="J23" s="2"/>
      <c r="K23" s="94">
        <f t="shared" si="2"/>
        <v>2785</v>
      </c>
      <c r="L23" s="94">
        <f t="shared" si="3"/>
        <v>5583095.3648820678</v>
      </c>
      <c r="M23" s="25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57"/>
      <c r="C24" s="8" t="s">
        <v>87</v>
      </c>
      <c r="D24" s="65">
        <v>105</v>
      </c>
      <c r="E24" s="92">
        <f t="shared" si="0"/>
        <v>0.105</v>
      </c>
      <c r="F24" s="2"/>
      <c r="G24" s="93">
        <f>PRODUCCION!E23-PRODUCCION!H23</f>
        <v>2934.7154904064473</v>
      </c>
      <c r="H24" s="65">
        <f t="shared" si="1"/>
        <v>2157.015885448739</v>
      </c>
      <c r="I24" s="70"/>
      <c r="J24" s="2"/>
      <c r="K24" s="94">
        <f t="shared" si="2"/>
        <v>2785</v>
      </c>
      <c r="L24" s="94">
        <f t="shared" si="3"/>
        <v>6007289.2409747383</v>
      </c>
      <c r="M24" s="25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57"/>
      <c r="C25" s="8" t="s">
        <v>88</v>
      </c>
      <c r="D25" s="65">
        <v>105</v>
      </c>
      <c r="E25" s="92">
        <f t="shared" si="0"/>
        <v>0.105</v>
      </c>
      <c r="F25" s="2"/>
      <c r="G25" s="93">
        <f>PRODUCCION!E24-PRODUCCION!H24</f>
        <v>2905.0748639533422</v>
      </c>
      <c r="H25" s="65">
        <f t="shared" si="1"/>
        <v>2135.2300250057065</v>
      </c>
      <c r="I25" s="70"/>
      <c r="J25" s="2"/>
      <c r="K25" s="94">
        <f t="shared" si="2"/>
        <v>2785</v>
      </c>
      <c r="L25" s="94">
        <f t="shared" si="3"/>
        <v>5946615.6196408924</v>
      </c>
      <c r="M25" s="285">
        <f>SUM(L25:L28)</f>
        <v>23428517.902246751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57"/>
      <c r="C26" s="8" t="s">
        <v>90</v>
      </c>
      <c r="D26" s="65">
        <v>105</v>
      </c>
      <c r="E26" s="92">
        <f t="shared" si="0"/>
        <v>0.105</v>
      </c>
      <c r="F26" s="2"/>
      <c r="G26" s="93">
        <f>PRODUCCION!E25-PRODUCCION!H25</f>
        <v>2875.7336078274134</v>
      </c>
      <c r="H26" s="65">
        <f t="shared" si="1"/>
        <v>2113.664201753149</v>
      </c>
      <c r="I26" s="70"/>
      <c r="J26" s="2"/>
      <c r="K26" s="94">
        <f t="shared" si="2"/>
        <v>2785</v>
      </c>
      <c r="L26" s="94">
        <f t="shared" si="3"/>
        <v>5886554.8018825203</v>
      </c>
      <c r="M26" s="25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57"/>
      <c r="C27" s="8" t="s">
        <v>91</v>
      </c>
      <c r="D27" s="65">
        <v>105</v>
      </c>
      <c r="E27" s="92">
        <f t="shared" si="0"/>
        <v>0.105</v>
      </c>
      <c r="F27" s="2"/>
      <c r="G27" s="93">
        <f>PRODUCCION!E26-PRODUCCION!H26</f>
        <v>2846.6886983883564</v>
      </c>
      <c r="H27" s="65">
        <f t="shared" si="1"/>
        <v>2092.316193315442</v>
      </c>
      <c r="I27" s="70"/>
      <c r="J27" s="2"/>
      <c r="K27" s="94">
        <f t="shared" si="2"/>
        <v>2785</v>
      </c>
      <c r="L27" s="94">
        <f t="shared" si="3"/>
        <v>5827100.5983835058</v>
      </c>
      <c r="M27" s="25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57"/>
      <c r="C28" s="8" t="s">
        <v>92</v>
      </c>
      <c r="D28" s="65">
        <v>105</v>
      </c>
      <c r="E28" s="92">
        <f t="shared" si="0"/>
        <v>0.105</v>
      </c>
      <c r="F28" s="2"/>
      <c r="G28" s="93">
        <f>PRODUCCION!E27-PRODUCCION!H27</f>
        <v>2817.9371425346344</v>
      </c>
      <c r="H28" s="65">
        <f t="shared" si="1"/>
        <v>2071.1837997629564</v>
      </c>
      <c r="I28" s="70"/>
      <c r="J28" s="2"/>
      <c r="K28" s="94">
        <f t="shared" si="2"/>
        <v>2785</v>
      </c>
      <c r="L28" s="94">
        <f t="shared" si="3"/>
        <v>5768246.8823398333</v>
      </c>
      <c r="M28" s="25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57"/>
      <c r="C29" s="8" t="s">
        <v>93</v>
      </c>
      <c r="D29" s="65">
        <v>105</v>
      </c>
      <c r="E29" s="92">
        <f t="shared" si="0"/>
        <v>0.105</v>
      </c>
      <c r="F29" s="2"/>
      <c r="G29" s="93">
        <f>PRODUCCION!E28-PRODUCCION!H28</f>
        <v>2789.4759773950345</v>
      </c>
      <c r="H29" s="65">
        <f t="shared" si="1"/>
        <v>2050.2648433853506</v>
      </c>
      <c r="I29" s="70"/>
      <c r="J29" s="2"/>
      <c r="K29" s="94">
        <f t="shared" si="2"/>
        <v>2785</v>
      </c>
      <c r="L29" s="94">
        <f t="shared" si="3"/>
        <v>5709987.5888282014</v>
      </c>
      <c r="M29" s="285">
        <f>SUM(L29:L32)</f>
        <v>22496249.127759635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57"/>
      <c r="C30" s="8" t="s">
        <v>95</v>
      </c>
      <c r="D30" s="65">
        <v>105</v>
      </c>
      <c r="E30" s="92">
        <f t="shared" si="0"/>
        <v>0.105</v>
      </c>
      <c r="F30" s="2"/>
      <c r="G30" s="93">
        <f>PRODUCCION!E29-PRODUCCION!H29</f>
        <v>2761.302270023345</v>
      </c>
      <c r="H30" s="65">
        <f t="shared" si="1"/>
        <v>2029.5571684671586</v>
      </c>
      <c r="I30" s="70"/>
      <c r="J30" s="2"/>
      <c r="K30" s="94">
        <f t="shared" si="2"/>
        <v>2785</v>
      </c>
      <c r="L30" s="94">
        <f t="shared" si="3"/>
        <v>5652316.7141810367</v>
      </c>
      <c r="M30" s="25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57"/>
      <c r="C31" s="8" t="s">
        <v>96</v>
      </c>
      <c r="D31" s="65">
        <v>105</v>
      </c>
      <c r="E31" s="92">
        <f t="shared" si="0"/>
        <v>0.105</v>
      </c>
      <c r="F31" s="2"/>
      <c r="G31" s="93">
        <f>PRODUCCION!E30-PRODUCCION!H30</f>
        <v>2733.4131170961091</v>
      </c>
      <c r="H31" s="65">
        <f t="shared" si="1"/>
        <v>2009.0586410656401</v>
      </c>
      <c r="I31" s="70"/>
      <c r="J31" s="2"/>
      <c r="K31" s="94">
        <f t="shared" si="2"/>
        <v>2785</v>
      </c>
      <c r="L31" s="94">
        <f t="shared" si="3"/>
        <v>5595228.3153678076</v>
      </c>
      <c r="M31" s="25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57"/>
      <c r="C32" s="8" t="s">
        <v>97</v>
      </c>
      <c r="D32" s="65">
        <v>105</v>
      </c>
      <c r="E32" s="92">
        <f t="shared" si="0"/>
        <v>0.105</v>
      </c>
      <c r="F32" s="2"/>
      <c r="G32" s="93">
        <f>PRODUCCION!E31-PRODUCCION!H31</f>
        <v>2705.8056446134383</v>
      </c>
      <c r="H32" s="65">
        <f t="shared" si="1"/>
        <v>1988.7671487908769</v>
      </c>
      <c r="I32" s="70"/>
      <c r="J32" s="2"/>
      <c r="K32" s="94">
        <f t="shared" si="2"/>
        <v>2785</v>
      </c>
      <c r="L32" s="94">
        <f t="shared" si="3"/>
        <v>5538716.5093825925</v>
      </c>
      <c r="M32" s="25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57"/>
      <c r="C33" s="8" t="s">
        <v>98</v>
      </c>
      <c r="D33" s="65">
        <v>105</v>
      </c>
      <c r="E33" s="92">
        <f t="shared" si="0"/>
        <v>0.105</v>
      </c>
      <c r="F33" s="2"/>
      <c r="G33" s="93">
        <f>PRODUCCION!E32-PRODUCCION!H32</f>
        <v>2678.4770076028426</v>
      </c>
      <c r="H33" s="65">
        <f t="shared" si="1"/>
        <v>1968.6806005880894</v>
      </c>
      <c r="I33" s="70"/>
      <c r="J33" s="2"/>
      <c r="K33" s="94">
        <f t="shared" si="2"/>
        <v>2785</v>
      </c>
      <c r="L33" s="94">
        <f t="shared" si="3"/>
        <v>5482775.4726378294</v>
      </c>
      <c r="M33" s="285">
        <f>SUM(L33:L36)</f>
        <v>21601077.239704266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57"/>
      <c r="C34" s="8" t="s">
        <v>100</v>
      </c>
      <c r="D34" s="65">
        <v>105</v>
      </c>
      <c r="E34" s="92">
        <f t="shared" si="0"/>
        <v>0.105</v>
      </c>
      <c r="F34" s="2"/>
      <c r="G34" s="93">
        <f>PRODUCCION!E33-PRODUCCION!H33</f>
        <v>2651.4243898260538</v>
      </c>
      <c r="H34" s="65">
        <f t="shared" si="1"/>
        <v>1948.7969265221495</v>
      </c>
      <c r="I34" s="70"/>
      <c r="J34" s="2"/>
      <c r="K34" s="94">
        <f t="shared" si="2"/>
        <v>2785</v>
      </c>
      <c r="L34" s="94">
        <f t="shared" si="3"/>
        <v>5427399.4403641867</v>
      </c>
      <c r="M34" s="25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57"/>
      <c r="C35" s="8" t="s">
        <v>101</v>
      </c>
      <c r="D35" s="65">
        <v>105</v>
      </c>
      <c r="E35" s="92">
        <f t="shared" si="0"/>
        <v>0.105</v>
      </c>
      <c r="F35" s="2"/>
      <c r="G35" s="93">
        <f>PRODUCCION!E34-PRODUCCION!H34</f>
        <v>2624.6450034888112</v>
      </c>
      <c r="H35" s="65">
        <f t="shared" si="1"/>
        <v>1929.1140775642762</v>
      </c>
      <c r="I35" s="70"/>
      <c r="J35" s="2"/>
      <c r="K35" s="94">
        <f t="shared" si="2"/>
        <v>2785</v>
      </c>
      <c r="L35" s="94">
        <f t="shared" si="3"/>
        <v>5372582.7060165089</v>
      </c>
      <c r="M35" s="25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57"/>
      <c r="C36" s="8" t="s">
        <v>102</v>
      </c>
      <c r="D36" s="65">
        <v>105</v>
      </c>
      <c r="E36" s="92">
        <f t="shared" si="0"/>
        <v>0.105</v>
      </c>
      <c r="F36" s="2"/>
      <c r="G36" s="93">
        <f>PRODUCCION!E35-PRODUCCION!H35</f>
        <v>2598.136088953574</v>
      </c>
      <c r="H36" s="65">
        <f t="shared" si="1"/>
        <v>1909.6300253808768</v>
      </c>
      <c r="I36" s="70"/>
      <c r="J36" s="2"/>
      <c r="K36" s="94">
        <f t="shared" si="2"/>
        <v>2785</v>
      </c>
      <c r="L36" s="94">
        <f t="shared" si="3"/>
        <v>5318319.6206857422</v>
      </c>
      <c r="M36" s="25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57"/>
      <c r="C37" s="8" t="s">
        <v>103</v>
      </c>
      <c r="D37" s="65">
        <v>105</v>
      </c>
      <c r="E37" s="92">
        <f t="shared" si="0"/>
        <v>0.105</v>
      </c>
      <c r="F37" s="2"/>
      <c r="G37" s="93">
        <f>PRODUCCION!E36-PRODUCCION!H36</f>
        <v>2571.8949144551425</v>
      </c>
      <c r="H37" s="65">
        <f t="shared" si="1"/>
        <v>1890.3427621245296</v>
      </c>
      <c r="I37" s="70"/>
      <c r="J37" s="2"/>
      <c r="K37" s="94">
        <f t="shared" si="2"/>
        <v>2785</v>
      </c>
      <c r="L37" s="94">
        <f t="shared" si="3"/>
        <v>5264604.5925168153</v>
      </c>
      <c r="M37" s="285">
        <f>SUM(L37:L40)</f>
        <v>20741526.076891292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57"/>
      <c r="C38" s="8" t="s">
        <v>105</v>
      </c>
      <c r="D38" s="65">
        <v>105</v>
      </c>
      <c r="E38" s="92">
        <f t="shared" si="0"/>
        <v>0.105</v>
      </c>
      <c r="F38" s="2"/>
      <c r="G38" s="93">
        <f>PRODUCCION!E37-PRODUCCION!H37</f>
        <v>2545.9187758191456</v>
      </c>
      <c r="H38" s="65">
        <f t="shared" si="1"/>
        <v>1871.2503002270719</v>
      </c>
      <c r="I38" s="70"/>
      <c r="J38" s="2"/>
      <c r="K38" s="94">
        <f t="shared" si="2"/>
        <v>2785</v>
      </c>
      <c r="L38" s="94">
        <f t="shared" si="3"/>
        <v>5211432.0861323951</v>
      </c>
      <c r="M38" s="25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57"/>
      <c r="C39" s="8" t="s">
        <v>106</v>
      </c>
      <c r="D39" s="65">
        <v>105</v>
      </c>
      <c r="E39" s="92">
        <f t="shared" si="0"/>
        <v>0.105</v>
      </c>
      <c r="F39" s="2"/>
      <c r="G39" s="93">
        <f>PRODUCCION!E38-PRODUCCION!H38</f>
        <v>2520.2049961833718</v>
      </c>
      <c r="H39" s="65">
        <f t="shared" si="1"/>
        <v>1852.3506721947783</v>
      </c>
      <c r="I39" s="70"/>
      <c r="J39" s="2"/>
      <c r="K39" s="94">
        <f t="shared" si="2"/>
        <v>2785</v>
      </c>
      <c r="L39" s="94">
        <f t="shared" si="3"/>
        <v>5158796.6220624577</v>
      </c>
      <c r="M39" s="25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57"/>
      <c r="C40" s="8" t="s">
        <v>107</v>
      </c>
      <c r="D40" s="65">
        <v>105</v>
      </c>
      <c r="E40" s="92">
        <f t="shared" si="0"/>
        <v>0.105</v>
      </c>
      <c r="F40" s="2"/>
      <c r="G40" s="93">
        <f>PRODUCCION!E39-PRODUCCION!H39</f>
        <v>2494.7509257219194</v>
      </c>
      <c r="H40" s="65">
        <f t="shared" si="1"/>
        <v>1833.6419304056108</v>
      </c>
      <c r="I40" s="70"/>
      <c r="J40" s="2"/>
      <c r="K40" s="94">
        <f t="shared" si="2"/>
        <v>2785</v>
      </c>
      <c r="L40" s="94">
        <f t="shared" si="3"/>
        <v>5106692.7761796257</v>
      </c>
      <c r="M40" s="25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57"/>
      <c r="C41" s="8" t="s">
        <v>108</v>
      </c>
      <c r="D41" s="65">
        <v>105</v>
      </c>
      <c r="E41" s="92">
        <f t="shared" si="0"/>
        <v>0.105</v>
      </c>
      <c r="F41" s="2"/>
      <c r="G41" s="93">
        <f>PRODUCCION!E40-PRODUCCION!H40</f>
        <v>2469.5539413721281</v>
      </c>
      <c r="H41" s="65">
        <f t="shared" si="1"/>
        <v>1815.122146908514</v>
      </c>
      <c r="I41" s="70"/>
      <c r="J41" s="2"/>
      <c r="K41" s="94">
        <f t="shared" si="2"/>
        <v>2785</v>
      </c>
      <c r="L41" s="94">
        <f t="shared" si="3"/>
        <v>5055115.1791402111</v>
      </c>
      <c r="M41" s="285">
        <f>SUM(L41:L44)</f>
        <v>19916178.217612423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57"/>
      <c r="C42" s="8" t="s">
        <v>110</v>
      </c>
      <c r="D42" s="65">
        <v>105</v>
      </c>
      <c r="E42" s="92">
        <f t="shared" si="0"/>
        <v>0.105</v>
      </c>
      <c r="F42" s="2"/>
      <c r="G42" s="93">
        <f>PRODUCCION!E41-PRODUCCION!H41</f>
        <v>2444.6114465642695</v>
      </c>
      <c r="H42" s="65">
        <f t="shared" si="1"/>
        <v>1796.7894132247382</v>
      </c>
      <c r="I42" s="70"/>
      <c r="J42" s="2"/>
      <c r="K42" s="94">
        <f t="shared" si="2"/>
        <v>2785</v>
      </c>
      <c r="L42" s="94">
        <f t="shared" si="3"/>
        <v>5004058.5158308959</v>
      </c>
      <c r="M42" s="25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57"/>
      <c r="C43" s="8" t="s">
        <v>111</v>
      </c>
      <c r="D43" s="65">
        <v>105</v>
      </c>
      <c r="E43" s="92">
        <f t="shared" si="0"/>
        <v>0.105</v>
      </c>
      <c r="F43" s="2"/>
      <c r="G43" s="93">
        <f>PRODUCCION!E42-PRODUCCION!H42</f>
        <v>2419.9208709539703</v>
      </c>
      <c r="H43" s="65">
        <f t="shared" si="1"/>
        <v>1778.6418401511683</v>
      </c>
      <c r="I43" s="70"/>
      <c r="J43" s="2"/>
      <c r="K43" s="94">
        <f t="shared" si="2"/>
        <v>2785</v>
      </c>
      <c r="L43" s="94">
        <f t="shared" si="3"/>
        <v>4953517.5248210039</v>
      </c>
      <c r="M43" s="25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57"/>
      <c r="C44" s="8" t="s">
        <v>112</v>
      </c>
      <c r="D44" s="65">
        <v>105</v>
      </c>
      <c r="E44" s="92">
        <f t="shared" si="0"/>
        <v>0.105</v>
      </c>
      <c r="F44" s="2"/>
      <c r="G44" s="93">
        <f>PRODUCCION!E43-PRODUCCION!H43</f>
        <v>2395.4796701573355</v>
      </c>
      <c r="H44" s="65">
        <f t="shared" si="1"/>
        <v>1760.6775575656416</v>
      </c>
      <c r="I44" s="70"/>
      <c r="J44" s="2"/>
      <c r="K44" s="94">
        <f t="shared" si="2"/>
        <v>2785</v>
      </c>
      <c r="L44" s="94">
        <f t="shared" si="3"/>
        <v>4903486.9978203122</v>
      </c>
      <c r="M44" s="25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57"/>
      <c r="C45" s="8" t="s">
        <v>113</v>
      </c>
      <c r="D45" s="65">
        <v>105</v>
      </c>
      <c r="E45" s="92">
        <f t="shared" si="0"/>
        <v>0.105</v>
      </c>
      <c r="F45" s="2"/>
      <c r="G45" s="93">
        <f>PRODUCCION!E44-PRODUCCION!H44</f>
        <v>2371.2853254887464</v>
      </c>
      <c r="H45" s="65">
        <f t="shared" si="1"/>
        <v>1742.8947142342286</v>
      </c>
      <c r="I45" s="70"/>
      <c r="J45" s="2"/>
      <c r="K45" s="94">
        <f t="shared" si="2"/>
        <v>2785</v>
      </c>
      <c r="L45" s="94">
        <f t="shared" si="3"/>
        <v>4853961.7791423267</v>
      </c>
      <c r="M45" s="285">
        <f>SUM(L45:L48)</f>
        <v>19123672.642275967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57"/>
      <c r="C46" s="8" t="s">
        <v>115</v>
      </c>
      <c r="D46" s="65">
        <v>105</v>
      </c>
      <c r="E46" s="92">
        <f t="shared" si="0"/>
        <v>0.105</v>
      </c>
      <c r="F46" s="2"/>
      <c r="G46" s="93">
        <f>PRODUCCION!E45-PRODUCCION!H45</f>
        <v>2347.3353437013102</v>
      </c>
      <c r="H46" s="65">
        <f t="shared" si="1"/>
        <v>1725.291477620463</v>
      </c>
      <c r="I46" s="70"/>
      <c r="J46" s="2"/>
      <c r="K46" s="94">
        <f t="shared" si="2"/>
        <v>2785</v>
      </c>
      <c r="L46" s="94">
        <f t="shared" si="3"/>
        <v>4804936.7651729891</v>
      </c>
      <c r="M46" s="25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57"/>
      <c r="C47" s="8" t="s">
        <v>116</v>
      </c>
      <c r="D47" s="65">
        <v>105</v>
      </c>
      <c r="E47" s="92">
        <f t="shared" si="0"/>
        <v>0.105</v>
      </c>
      <c r="F47" s="2"/>
      <c r="G47" s="93">
        <f>PRODUCCION!E46-PRODUCCION!H46</f>
        <v>2323.627256729927</v>
      </c>
      <c r="H47" s="65">
        <f t="shared" si="1"/>
        <v>1707.8660336964963</v>
      </c>
      <c r="I47" s="70"/>
      <c r="J47" s="2"/>
      <c r="K47" s="94">
        <f t="shared" si="2"/>
        <v>2785</v>
      </c>
      <c r="L47" s="94">
        <f t="shared" si="3"/>
        <v>4756406.9038447421</v>
      </c>
      <c r="M47" s="25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57"/>
      <c r="C48" s="8" t="s">
        <v>117</v>
      </c>
      <c r="D48" s="65">
        <v>105</v>
      </c>
      <c r="E48" s="92">
        <f t="shared" si="0"/>
        <v>0.105</v>
      </c>
      <c r="F48" s="2"/>
      <c r="G48" s="93">
        <f>PRODUCCION!E47-PRODUCCION!H47</f>
        <v>2300.1586214369549</v>
      </c>
      <c r="H48" s="65">
        <f t="shared" si="1"/>
        <v>1690.6165867561617</v>
      </c>
      <c r="I48" s="70"/>
      <c r="J48" s="2"/>
      <c r="K48" s="94">
        <f t="shared" si="2"/>
        <v>2785</v>
      </c>
      <c r="L48" s="94">
        <f t="shared" si="3"/>
        <v>4708367.1941159107</v>
      </c>
      <c r="M48" s="25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57"/>
      <c r="C49" s="8" t="s">
        <v>118</v>
      </c>
      <c r="D49" s="65">
        <v>105</v>
      </c>
      <c r="E49" s="92">
        <f t="shared" si="0"/>
        <v>0.105</v>
      </c>
      <c r="F49" s="2"/>
      <c r="G49" s="93">
        <f>PRODUCCION!E48-PRODUCCION!H48</f>
        <v>2276.9270193604416</v>
      </c>
      <c r="H49" s="65">
        <f t="shared" si="1"/>
        <v>1673.5413592299244</v>
      </c>
      <c r="I49" s="70"/>
      <c r="J49" s="2"/>
      <c r="K49" s="94">
        <f t="shared" si="2"/>
        <v>2785</v>
      </c>
      <c r="L49" s="94">
        <f t="shared" si="3"/>
        <v>4660812.685455339</v>
      </c>
      <c r="M49" s="285">
        <f>SUM(L49:L52)</f>
        <v>18362702.489050969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57"/>
      <c r="C50" s="8" t="s">
        <v>120</v>
      </c>
      <c r="D50" s="65">
        <v>105</v>
      </c>
      <c r="E50" s="92">
        <f t="shared" si="0"/>
        <v>0.105</v>
      </c>
      <c r="F50" s="2"/>
      <c r="G50" s="93">
        <f>PRODUCCION!E49-PRODUCCION!H49</f>
        <v>2253.9300564649011</v>
      </c>
      <c r="H50" s="65">
        <f t="shared" si="1"/>
        <v>1656.6385915017022</v>
      </c>
      <c r="I50" s="70"/>
      <c r="J50" s="2"/>
      <c r="K50" s="94">
        <f t="shared" si="2"/>
        <v>2785</v>
      </c>
      <c r="L50" s="94">
        <f t="shared" si="3"/>
        <v>4613738.4773322409</v>
      </c>
      <c r="M50" s="25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57"/>
      <c r="C51" s="8" t="s">
        <v>121</v>
      </c>
      <c r="D51" s="65">
        <v>105</v>
      </c>
      <c r="E51" s="92">
        <f t="shared" si="0"/>
        <v>0.105</v>
      </c>
      <c r="F51" s="2"/>
      <c r="G51" s="93">
        <f>PRODUCCION!E50-PRODUCCION!H50</f>
        <v>2231.1653628946056</v>
      </c>
      <c r="H51" s="65">
        <f t="shared" si="1"/>
        <v>1639.9065417275351</v>
      </c>
      <c r="I51" s="70"/>
      <c r="J51" s="2"/>
      <c r="K51" s="94">
        <f t="shared" si="2"/>
        <v>2785</v>
      </c>
      <c r="L51" s="94">
        <f t="shared" si="3"/>
        <v>4567139.7187111853</v>
      </c>
      <c r="M51" s="25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57"/>
      <c r="C52" s="8" t="s">
        <v>122</v>
      </c>
      <c r="D52" s="65">
        <v>105</v>
      </c>
      <c r="E52" s="92">
        <f t="shared" si="0"/>
        <v>0.105</v>
      </c>
      <c r="F52" s="2"/>
      <c r="G52" s="93">
        <f>PRODUCCION!E51-PRODUCCION!H51</f>
        <v>2208.6305927293702</v>
      </c>
      <c r="H52" s="65">
        <f t="shared" si="1"/>
        <v>1623.3434856560871</v>
      </c>
      <c r="I52" s="70"/>
      <c r="J52" s="2"/>
      <c r="K52" s="94">
        <f t="shared" si="2"/>
        <v>2785</v>
      </c>
      <c r="L52" s="94">
        <f t="shared" si="3"/>
        <v>4521011.6075522024</v>
      </c>
      <c r="M52" s="25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57"/>
      <c r="C53" s="8" t="s">
        <v>123</v>
      </c>
      <c r="D53" s="65">
        <v>105</v>
      </c>
      <c r="E53" s="92">
        <f t="shared" si="0"/>
        <v>0.105</v>
      </c>
      <c r="F53" s="2"/>
      <c r="G53" s="93">
        <f>PRODUCCION!E52-PRODUCCION!H52</f>
        <v>2186.3234237428037</v>
      </c>
      <c r="H53" s="65">
        <f t="shared" si="1"/>
        <v>1606.9477164509606</v>
      </c>
      <c r="I53" s="70"/>
      <c r="J53" s="2"/>
      <c r="K53" s="94">
        <f t="shared" si="2"/>
        <v>2785</v>
      </c>
      <c r="L53" s="94">
        <f t="shared" si="3"/>
        <v>4475349.3903159248</v>
      </c>
      <c r="M53" s="285">
        <f>SUM(L53:L56)</f>
        <v>17632012.898818828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57"/>
      <c r="C54" s="8" t="s">
        <v>124</v>
      </c>
      <c r="D54" s="65">
        <v>105</v>
      </c>
      <c r="E54" s="92">
        <f t="shared" si="0"/>
        <v>0.105</v>
      </c>
      <c r="F54" s="2"/>
      <c r="G54" s="93">
        <f>PRODUCCION!E53-PRODUCCION!H53</f>
        <v>2164.2415571630013</v>
      </c>
      <c r="H54" s="65">
        <f t="shared" si="1"/>
        <v>1590.7175445148059</v>
      </c>
      <c r="I54" s="70"/>
      <c r="J54" s="2"/>
      <c r="K54" s="94">
        <f t="shared" si="2"/>
        <v>2785</v>
      </c>
      <c r="L54" s="94">
        <f t="shared" si="3"/>
        <v>4430148.3614737345</v>
      </c>
      <c r="M54" s="25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57"/>
      <c r="C55" s="8" t="s">
        <v>125</v>
      </c>
      <c r="D55" s="65">
        <v>105</v>
      </c>
      <c r="E55" s="92">
        <f t="shared" si="0"/>
        <v>0.105</v>
      </c>
      <c r="F55" s="2"/>
      <c r="G55" s="93">
        <f>PRODUCCION!E54-PRODUCCION!H54</f>
        <v>2142.3827174356552</v>
      </c>
      <c r="H55" s="65">
        <f t="shared" si="1"/>
        <v>1574.6512973152064</v>
      </c>
      <c r="I55" s="70"/>
      <c r="J55" s="2"/>
      <c r="K55" s="94">
        <f t="shared" si="2"/>
        <v>2785</v>
      </c>
      <c r="L55" s="94">
        <f t="shared" si="3"/>
        <v>4385403.8630228499</v>
      </c>
      <c r="M55" s="25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57"/>
      <c r="C56" s="8" t="s">
        <v>126</v>
      </c>
      <c r="D56" s="65">
        <v>105</v>
      </c>
      <c r="E56" s="92">
        <f t="shared" si="0"/>
        <v>0.105</v>
      </c>
      <c r="F56" s="2"/>
      <c r="G56" s="93">
        <f>PRODUCCION!E55-PRODUCCION!H55</f>
        <v>2120.7446519895552</v>
      </c>
      <c r="H56" s="65">
        <f t="shared" si="1"/>
        <v>1558.747319212323</v>
      </c>
      <c r="I56" s="70"/>
      <c r="J56" s="2"/>
      <c r="K56" s="94">
        <f t="shared" si="2"/>
        <v>2785</v>
      </c>
      <c r="L56" s="94">
        <f t="shared" si="3"/>
        <v>4341111.284006319</v>
      </c>
      <c r="M56" s="25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57"/>
      <c r="C57" s="8" t="s">
        <v>127</v>
      </c>
      <c r="D57" s="65">
        <v>105</v>
      </c>
      <c r="E57" s="92">
        <f t="shared" si="0"/>
        <v>0.105</v>
      </c>
      <c r="F57" s="2"/>
      <c r="G57" s="93">
        <f>PRODUCCION!E56-PRODUCCION!H56</f>
        <v>2099.3251310044607</v>
      </c>
      <c r="H57" s="65">
        <f t="shared" si="1"/>
        <v>1543.0039712882785</v>
      </c>
      <c r="I57" s="70"/>
      <c r="J57" s="2"/>
      <c r="K57" s="94">
        <f t="shared" si="2"/>
        <v>2785</v>
      </c>
      <c r="L57" s="94">
        <f t="shared" si="3"/>
        <v>4297266.060037856</v>
      </c>
      <c r="M57" s="285">
        <f>SUM(L57:L60)</f>
        <v>16930398.945878748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57"/>
      <c r="C58" s="8" t="s">
        <v>128</v>
      </c>
      <c r="D58" s="65">
        <v>105</v>
      </c>
      <c r="E58" s="92">
        <f t="shared" si="0"/>
        <v>0.105</v>
      </c>
      <c r="F58" s="2"/>
      <c r="G58" s="93">
        <f>PRODUCCION!E57-PRODUCCION!H57</f>
        <v>2078.1219471813156</v>
      </c>
      <c r="H58" s="65">
        <f t="shared" si="1"/>
        <v>1527.4196311782669</v>
      </c>
      <c r="I58" s="70"/>
      <c r="J58" s="2"/>
      <c r="K58" s="94">
        <f t="shared" si="2"/>
        <v>2785</v>
      </c>
      <c r="L58" s="94">
        <f t="shared" si="3"/>
        <v>4253863.6728314729</v>
      </c>
      <c r="M58" s="25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57"/>
      <c r="C59" s="8" t="s">
        <v>129</v>
      </c>
      <c r="D59" s="65">
        <v>105</v>
      </c>
      <c r="E59" s="92">
        <f t="shared" si="0"/>
        <v>0.105</v>
      </c>
      <c r="F59" s="2"/>
      <c r="G59" s="93">
        <f>PRODUCCION!E58-PRODUCCION!H58</f>
        <v>2057.1329155147841</v>
      </c>
      <c r="H59" s="65">
        <f t="shared" si="1"/>
        <v>1511.9926929033663</v>
      </c>
      <c r="I59" s="70"/>
      <c r="J59" s="2"/>
      <c r="K59" s="94">
        <f t="shared" si="2"/>
        <v>2785</v>
      </c>
      <c r="L59" s="94">
        <f t="shared" si="3"/>
        <v>4210899.6497358754</v>
      </c>
      <c r="M59" s="2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57"/>
      <c r="C60" s="8" t="s">
        <v>130</v>
      </c>
      <c r="D60" s="65">
        <v>105</v>
      </c>
      <c r="E60" s="92">
        <f t="shared" si="0"/>
        <v>0.105</v>
      </c>
      <c r="F60" s="2"/>
      <c r="G60" s="93">
        <f>PRODUCCION!E59-PRODUCCION!H59</f>
        <v>2036.3558730680847</v>
      </c>
      <c r="H60" s="65">
        <f t="shared" si="1"/>
        <v>1496.7215667050423</v>
      </c>
      <c r="I60" s="70"/>
      <c r="J60" s="2"/>
      <c r="K60" s="94">
        <f t="shared" si="2"/>
        <v>2785</v>
      </c>
      <c r="L60" s="94">
        <f t="shared" si="3"/>
        <v>4168369.5632735426</v>
      </c>
      <c r="M60" s="25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57"/>
      <c r="C61" s="8" t="s">
        <v>131</v>
      </c>
      <c r="D61" s="65">
        <v>105</v>
      </c>
      <c r="E61" s="92">
        <f t="shared" si="0"/>
        <v>0.105</v>
      </c>
      <c r="F61" s="2"/>
      <c r="G61" s="93">
        <f>PRODUCCION!E60-PRODUCCION!H60</f>
        <v>2015.788678750097</v>
      </c>
      <c r="H61" s="65">
        <f t="shared" si="1"/>
        <v>1481.6046788813212</v>
      </c>
      <c r="I61" s="70"/>
      <c r="J61" s="2"/>
      <c r="K61" s="94">
        <f t="shared" si="2"/>
        <v>2785</v>
      </c>
      <c r="L61" s="94">
        <f t="shared" si="3"/>
        <v>4126269.0306844795</v>
      </c>
      <c r="M61" s="285">
        <f>SUM(L61:L64)</f>
        <v>12254202.061127521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57"/>
      <c r="C62" s="8" t="s">
        <v>132</v>
      </c>
      <c r="D62" s="65">
        <v>105</v>
      </c>
      <c r="E62" s="92">
        <f t="shared" si="0"/>
        <v>0.105</v>
      </c>
      <c r="F62" s="2"/>
      <c r="G62" s="93">
        <f>PRODUCCION!E61-PRODUCCION!H61</f>
        <v>1995.429213094721</v>
      </c>
      <c r="H62" s="65">
        <f t="shared" si="1"/>
        <v>1466.64047162462</v>
      </c>
      <c r="I62" s="70"/>
      <c r="J62" s="2"/>
      <c r="K62" s="94">
        <f t="shared" si="2"/>
        <v>2785</v>
      </c>
      <c r="L62" s="94">
        <f t="shared" si="3"/>
        <v>4084593.7134745666</v>
      </c>
      <c r="M62" s="25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57"/>
      <c r="C63" s="8" t="s">
        <v>133</v>
      </c>
      <c r="D63" s="65">
        <v>105</v>
      </c>
      <c r="E63" s="92">
        <f t="shared" si="0"/>
        <v>0.105</v>
      </c>
      <c r="F63" s="2"/>
      <c r="G63" s="93">
        <f>PRODUCCION!E62-PRODUCCION!H62</f>
        <v>1975.2753780424644</v>
      </c>
      <c r="H63" s="65">
        <f t="shared" si="1"/>
        <v>1451.8274028612113</v>
      </c>
      <c r="I63" s="70"/>
      <c r="J63" s="2"/>
      <c r="K63" s="94">
        <f t="shared" si="2"/>
        <v>2785</v>
      </c>
      <c r="L63" s="94">
        <f t="shared" si="3"/>
        <v>4043339.3169684736</v>
      </c>
      <c r="M63" s="25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59"/>
      <c r="C64" s="8" t="s">
        <v>134</v>
      </c>
      <c r="D64" s="65">
        <v>105</v>
      </c>
      <c r="E64" s="92">
        <f t="shared" si="0"/>
        <v>0.105</v>
      </c>
      <c r="F64" s="2"/>
      <c r="G64" s="93">
        <f>PRODUCCION!E63-PRODUCCION!H63</f>
        <v>0</v>
      </c>
      <c r="H64" s="96">
        <f t="shared" si="1"/>
        <v>0</v>
      </c>
      <c r="I64" s="70"/>
      <c r="J64" s="2"/>
      <c r="K64" s="94">
        <f t="shared" si="2"/>
        <v>2785</v>
      </c>
      <c r="L64" s="94">
        <f t="shared" si="3"/>
        <v>0</v>
      </c>
      <c r="M64" s="25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97" t="s">
        <v>168</v>
      </c>
      <c r="H65" s="98">
        <f>SUM(H5:H64)</f>
        <v>93251.707113169963</v>
      </c>
      <c r="I65" s="99" t="s">
        <v>169</v>
      </c>
      <c r="J65" s="2"/>
      <c r="K65" s="100"/>
      <c r="L65" s="100"/>
      <c r="M65" s="10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97" t="s">
        <v>170</v>
      </c>
      <c r="H66" s="101">
        <f>H65/L2</f>
        <v>2331.292677829249</v>
      </c>
      <c r="I66" s="99" t="s">
        <v>30</v>
      </c>
      <c r="J66" s="2"/>
      <c r="K66" s="102" t="s">
        <v>171</v>
      </c>
      <c r="L66" s="103">
        <f>SUM(L5:L64)</f>
        <v>259706004.31017831</v>
      </c>
      <c r="M66" s="10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7">
    <mergeCell ref="M53:M56"/>
    <mergeCell ref="M57:M60"/>
    <mergeCell ref="M61:M64"/>
    <mergeCell ref="M25:M28"/>
    <mergeCell ref="M29:M32"/>
    <mergeCell ref="M33:M36"/>
    <mergeCell ref="M37:M40"/>
    <mergeCell ref="M41:M44"/>
    <mergeCell ref="M45:M48"/>
    <mergeCell ref="M49:M52"/>
    <mergeCell ref="M5:M8"/>
    <mergeCell ref="M9:M12"/>
    <mergeCell ref="M13:M16"/>
    <mergeCell ref="M17:M20"/>
    <mergeCell ref="M21:M24"/>
    <mergeCell ref="G3:G4"/>
    <mergeCell ref="H3:H4"/>
    <mergeCell ref="K3:K4"/>
    <mergeCell ref="L3:L4"/>
    <mergeCell ref="M3:M4"/>
    <mergeCell ref="B5:B12"/>
    <mergeCell ref="B13:B22"/>
    <mergeCell ref="B23:B64"/>
    <mergeCell ref="A1:D2"/>
    <mergeCell ref="B3:B4"/>
    <mergeCell ref="C3:C4"/>
    <mergeCell ref="D3:E3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3.5703125" customWidth="1"/>
    <col min="2" max="2" width="3.85546875" customWidth="1"/>
    <col min="3" max="3" width="24.140625" customWidth="1"/>
    <col min="4" max="15" width="10.7109375" customWidth="1"/>
    <col min="16" max="26" width="11.42578125" customWidth="1"/>
  </cols>
  <sheetData>
    <row r="1" spans="1:26" ht="21">
      <c r="A1" s="104"/>
      <c r="B1" s="286"/>
      <c r="C1" s="276"/>
      <c r="D1" s="276"/>
      <c r="E1" s="276"/>
      <c r="F1" s="276"/>
      <c r="G1" s="276"/>
      <c r="H1" s="276"/>
      <c r="I1" s="276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8.75">
      <c r="A2" s="287" t="s">
        <v>172</v>
      </c>
      <c r="B2" s="276"/>
      <c r="C2" s="276"/>
      <c r="D2" s="276"/>
      <c r="E2" s="276"/>
      <c r="F2" s="276"/>
      <c r="G2" s="276"/>
      <c r="H2" s="276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>
      <c r="A4" s="104"/>
      <c r="B4" s="104"/>
      <c r="C4" s="105"/>
      <c r="D4" s="106" t="s">
        <v>137</v>
      </c>
      <c r="E4" s="106" t="s">
        <v>138</v>
      </c>
      <c r="F4" s="106" t="s">
        <v>139</v>
      </c>
      <c r="G4" s="106" t="s">
        <v>140</v>
      </c>
      <c r="H4" s="106" t="s">
        <v>141</v>
      </c>
      <c r="I4" s="106" t="s">
        <v>142</v>
      </c>
      <c r="J4" s="106" t="s">
        <v>143</v>
      </c>
      <c r="K4" s="106" t="s">
        <v>144</v>
      </c>
      <c r="L4" s="106" t="s">
        <v>145</v>
      </c>
      <c r="M4" s="106" t="s">
        <v>146</v>
      </c>
      <c r="N4" s="106" t="s">
        <v>147</v>
      </c>
      <c r="O4" s="106" t="s">
        <v>148</v>
      </c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>
      <c r="A5" s="104"/>
      <c r="B5" s="104"/>
      <c r="C5" s="107" t="s">
        <v>173</v>
      </c>
      <c r="D5" s="108">
        <f>PRODUCCION!E12</f>
        <v>2997.6008398320214</v>
      </c>
      <c r="E5" s="108">
        <f>PRODUCCION!E19</f>
        <v>2995.5031486354096</v>
      </c>
      <c r="F5" s="108">
        <f>PRODUCCION!E23</f>
        <v>2964.3590812186335</v>
      </c>
      <c r="G5" s="108">
        <f>PRODUCCION!E27</f>
        <v>2846.4011540753881</v>
      </c>
      <c r="H5" s="108">
        <f>PRODUCCION!E31</f>
        <v>2733.1370147610487</v>
      </c>
      <c r="I5" s="108">
        <f>PRODUCCION!E35</f>
        <v>2624.379887831893</v>
      </c>
      <c r="J5" s="108">
        <f>PRODUCCION!E39</f>
        <v>2519.9504300221411</v>
      </c>
      <c r="K5" s="108">
        <f>PRODUCCION!E43</f>
        <v>2419.6764345023589</v>
      </c>
      <c r="L5" s="108">
        <f>PRODUCCION!E47</f>
        <v>2323.392546906015</v>
      </c>
      <c r="M5" s="108">
        <f>PRODUCCION!E51</f>
        <v>2230.9399926559295</v>
      </c>
      <c r="N5" s="108">
        <f>PRODUCCION!E55</f>
        <v>2142.1663151409648</v>
      </c>
      <c r="O5" s="108">
        <f>PRODUCCION!E58</f>
        <v>2077.9120358735195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>
      <c r="A6" s="104"/>
      <c r="B6" s="104"/>
      <c r="C6" s="104"/>
      <c r="D6" s="109"/>
      <c r="E6" s="109"/>
      <c r="F6" s="109"/>
      <c r="G6" s="109"/>
      <c r="H6" s="109"/>
      <c r="I6" s="109"/>
      <c r="J6" s="109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>
      <c r="A7" s="104"/>
      <c r="B7" s="104"/>
      <c r="C7" s="104"/>
      <c r="D7" s="110" t="s">
        <v>174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30">
      <c r="A8" s="104"/>
      <c r="B8" s="104"/>
      <c r="C8" s="111" t="s">
        <v>175</v>
      </c>
      <c r="D8" s="111" t="s">
        <v>176</v>
      </c>
      <c r="E8" s="288" t="s">
        <v>177</v>
      </c>
      <c r="F8" s="249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>
      <c r="A9" s="104"/>
      <c r="B9" s="104"/>
      <c r="C9" s="112" t="s">
        <v>178</v>
      </c>
      <c r="D9" s="113">
        <f>D5</f>
        <v>2997.6008398320214</v>
      </c>
      <c r="E9" s="289" t="s">
        <v>179</v>
      </c>
      <c r="F9" s="249"/>
      <c r="G9" s="104"/>
      <c r="H9" s="104"/>
      <c r="I9" s="110" t="s">
        <v>180</v>
      </c>
      <c r="J9" s="110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>
      <c r="A10" s="104"/>
      <c r="B10" s="104"/>
      <c r="C10" s="112" t="s">
        <v>181</v>
      </c>
      <c r="D10" s="113">
        <f>E5</f>
        <v>2995.5031486354096</v>
      </c>
      <c r="E10" s="289" t="s">
        <v>182</v>
      </c>
      <c r="F10" s="249"/>
      <c r="G10" s="104"/>
      <c r="H10" s="104"/>
      <c r="I10" s="110" t="s">
        <v>183</v>
      </c>
      <c r="J10" s="110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>
      <c r="A11" s="104"/>
      <c r="B11" s="104"/>
      <c r="C11" s="112" t="s">
        <v>184</v>
      </c>
      <c r="D11" s="113">
        <f>F5</f>
        <v>2964.3590812186335</v>
      </c>
      <c r="E11" s="289" t="s">
        <v>185</v>
      </c>
      <c r="F11" s="249"/>
      <c r="G11" s="104"/>
      <c r="H11" s="104"/>
      <c r="I11" s="110" t="s">
        <v>186</v>
      </c>
      <c r="J11" s="110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>
      <c r="A12" s="104"/>
      <c r="B12" s="104"/>
      <c r="C12" s="112" t="s">
        <v>187</v>
      </c>
      <c r="D12" s="113">
        <f>E5</f>
        <v>2995.5031486354096</v>
      </c>
      <c r="E12" s="289" t="s">
        <v>182</v>
      </c>
      <c r="F12" s="249"/>
      <c r="G12" s="104"/>
      <c r="H12" s="104"/>
      <c r="I12" s="110"/>
      <c r="J12" s="110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>
      <c r="A13" s="104"/>
      <c r="B13" s="104"/>
      <c r="C13" s="112" t="s">
        <v>188</v>
      </c>
      <c r="D13" s="113">
        <f>I5</f>
        <v>2624.379887831893</v>
      </c>
      <c r="E13" s="289" t="s">
        <v>189</v>
      </c>
      <c r="F13" s="249"/>
      <c r="G13" s="104"/>
      <c r="H13" s="104"/>
      <c r="I13" s="110"/>
      <c r="J13" s="110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>
      <c r="A14" s="104"/>
      <c r="B14" s="104"/>
      <c r="C14" s="112" t="s">
        <v>190</v>
      </c>
      <c r="D14" s="113">
        <f>G5</f>
        <v>2846.4011540753881</v>
      </c>
      <c r="E14" s="289" t="s">
        <v>191</v>
      </c>
      <c r="F14" s="249"/>
      <c r="G14" s="104"/>
      <c r="H14" s="104"/>
      <c r="I14" s="110"/>
      <c r="J14" s="110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>
      <c r="A15" s="104"/>
      <c r="B15" s="104"/>
      <c r="C15" s="112" t="s">
        <v>192</v>
      </c>
      <c r="D15" s="113">
        <f>G5</f>
        <v>2846.4011540753881</v>
      </c>
      <c r="E15" s="289" t="s">
        <v>191</v>
      </c>
      <c r="F15" s="249"/>
      <c r="G15" s="104"/>
      <c r="H15" s="104"/>
      <c r="I15" s="110" t="s">
        <v>193</v>
      </c>
      <c r="J15" s="110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>
      <c r="A16" s="104"/>
      <c r="B16" s="104"/>
      <c r="C16" s="112" t="s">
        <v>194</v>
      </c>
      <c r="D16" s="113">
        <f>H5</f>
        <v>2733.1370147610487</v>
      </c>
      <c r="E16" s="289" t="s">
        <v>195</v>
      </c>
      <c r="F16" s="249"/>
      <c r="G16" s="104"/>
      <c r="H16" s="104"/>
      <c r="I16" s="110" t="s">
        <v>196</v>
      </c>
      <c r="J16" s="110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>
      <c r="A17" s="104"/>
      <c r="B17" s="104"/>
      <c r="C17" s="112" t="s">
        <v>197</v>
      </c>
      <c r="D17" s="113">
        <f>I5</f>
        <v>2624.379887831893</v>
      </c>
      <c r="E17" s="289" t="s">
        <v>189</v>
      </c>
      <c r="F17" s="249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>
      <c r="A18" s="104"/>
      <c r="B18" s="104"/>
      <c r="C18" s="112" t="s">
        <v>198</v>
      </c>
      <c r="D18" s="113">
        <f>J5</f>
        <v>2519.9504300221411</v>
      </c>
      <c r="E18" s="289" t="s">
        <v>199</v>
      </c>
      <c r="F18" s="249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>
      <c r="A19" s="104"/>
      <c r="B19" s="104"/>
      <c r="C19" s="112" t="s">
        <v>197</v>
      </c>
      <c r="D19" s="113">
        <f>K5</f>
        <v>2419.6764345023589</v>
      </c>
      <c r="E19" s="289" t="s">
        <v>200</v>
      </c>
      <c r="F19" s="249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>
      <c r="A21" s="104"/>
      <c r="B21" s="104"/>
      <c r="C21" s="104"/>
      <c r="D21" s="110" t="s">
        <v>201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5.75" customHeight="1">
      <c r="A22" s="104"/>
      <c r="B22" s="104"/>
      <c r="C22" s="111" t="str">
        <f t="shared" ref="C22:C33" si="0">C8</f>
        <v>Vacuna/Medicamento</v>
      </c>
      <c r="D22" s="111" t="s">
        <v>202</v>
      </c>
      <c r="E22" s="288" t="s">
        <v>203</v>
      </c>
      <c r="F22" s="249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5.75" customHeight="1">
      <c r="A23" s="104"/>
      <c r="B23" s="104"/>
      <c r="C23" s="112" t="str">
        <f t="shared" si="0"/>
        <v>New Castle</v>
      </c>
      <c r="D23" s="114">
        <f>21000/100</f>
        <v>210</v>
      </c>
      <c r="E23" s="290">
        <f t="shared" ref="E23:E33" si="1">D23*D9</f>
        <v>629496.17636472452</v>
      </c>
      <c r="F23" s="24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15.75" customHeight="1">
      <c r="A24" s="104"/>
      <c r="B24" s="104"/>
      <c r="C24" s="112" t="str">
        <f t="shared" si="0"/>
        <v>Colera Avial</v>
      </c>
      <c r="D24" s="114">
        <v>18</v>
      </c>
      <c r="E24" s="290">
        <f t="shared" si="1"/>
        <v>53919.056675437372</v>
      </c>
      <c r="F24" s="249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>
      <c r="A25" s="104"/>
      <c r="B25" s="104"/>
      <c r="C25" s="112" t="str">
        <f t="shared" si="0"/>
        <v>Coriza infecciosa</v>
      </c>
      <c r="D25" s="114">
        <v>0</v>
      </c>
      <c r="E25" s="290">
        <f t="shared" si="1"/>
        <v>0</v>
      </c>
      <c r="F25" s="249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>
      <c r="A26" s="104"/>
      <c r="B26" s="104"/>
      <c r="C26" s="112" t="str">
        <f t="shared" si="0"/>
        <v>Marek</v>
      </c>
      <c r="D26" s="114">
        <f t="shared" ref="D26:D33" si="2">33000/100</f>
        <v>330</v>
      </c>
      <c r="E26" s="290">
        <f t="shared" si="1"/>
        <v>988516.03904968512</v>
      </c>
      <c r="F26" s="249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>
      <c r="A27" s="104"/>
      <c r="B27" s="104"/>
      <c r="C27" s="112" t="str">
        <f t="shared" si="0"/>
        <v>Coccidiosis</v>
      </c>
      <c r="D27" s="114">
        <f t="shared" si="2"/>
        <v>330</v>
      </c>
      <c r="E27" s="290">
        <f t="shared" si="1"/>
        <v>866045.36298452469</v>
      </c>
      <c r="F27" s="249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>
      <c r="A28" s="104"/>
      <c r="B28" s="104"/>
      <c r="C28" s="112" t="str">
        <f t="shared" si="0"/>
        <v>Parasitos internos</v>
      </c>
      <c r="D28" s="114">
        <f t="shared" si="2"/>
        <v>330</v>
      </c>
      <c r="E28" s="290">
        <f t="shared" si="1"/>
        <v>939312.38084487803</v>
      </c>
      <c r="F28" s="249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>
      <c r="A29" s="104"/>
      <c r="B29" s="104"/>
      <c r="C29" s="112" t="str">
        <f t="shared" si="0"/>
        <v>Viruela avial</v>
      </c>
      <c r="D29" s="114">
        <f t="shared" si="2"/>
        <v>330</v>
      </c>
      <c r="E29" s="290">
        <f t="shared" si="1"/>
        <v>939312.38084487803</v>
      </c>
      <c r="F29" s="249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>
      <c r="A30" s="104"/>
      <c r="B30" s="104"/>
      <c r="C30" s="112" t="str">
        <f t="shared" si="0"/>
        <v>Broquintis B1</v>
      </c>
      <c r="D30" s="114">
        <f t="shared" si="2"/>
        <v>330</v>
      </c>
      <c r="E30" s="290">
        <f t="shared" si="1"/>
        <v>901935.21487114602</v>
      </c>
      <c r="F30" s="249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>
      <c r="A31" s="104"/>
      <c r="B31" s="104"/>
      <c r="C31" s="112" t="str">
        <f t="shared" si="0"/>
        <v>Gumboro</v>
      </c>
      <c r="D31" s="114">
        <f t="shared" si="2"/>
        <v>330</v>
      </c>
      <c r="E31" s="290">
        <f t="shared" si="1"/>
        <v>866045.36298452469</v>
      </c>
      <c r="F31" s="24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>
      <c r="A32" s="104"/>
      <c r="B32" s="104"/>
      <c r="C32" s="112" t="str">
        <f t="shared" si="0"/>
        <v>Bronquitis</v>
      </c>
      <c r="D32" s="114">
        <f t="shared" si="2"/>
        <v>330</v>
      </c>
      <c r="E32" s="290">
        <f t="shared" si="1"/>
        <v>831583.6419073065</v>
      </c>
      <c r="F32" s="249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5.75" customHeight="1">
      <c r="A33" s="104"/>
      <c r="B33" s="104"/>
      <c r="C33" s="112" t="str">
        <f t="shared" si="0"/>
        <v>Gumboro</v>
      </c>
      <c r="D33" s="114">
        <f t="shared" si="2"/>
        <v>330</v>
      </c>
      <c r="E33" s="290">
        <f t="shared" si="1"/>
        <v>798493.22338577849</v>
      </c>
      <c r="F33" s="249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5.75" customHeight="1">
      <c r="A34" s="104"/>
      <c r="B34" s="104"/>
      <c r="C34" s="115" t="s">
        <v>204</v>
      </c>
      <c r="D34" s="116"/>
      <c r="E34" s="292">
        <f>SUM(E23:E33)</f>
        <v>7814658.839912883</v>
      </c>
      <c r="F34" s="249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5.75" customHeight="1">
      <c r="A35" s="104"/>
      <c r="B35" s="104"/>
      <c r="C35" s="115" t="s">
        <v>205</v>
      </c>
      <c r="D35" s="116"/>
      <c r="E35" s="292">
        <f>E34</f>
        <v>7814658.839912883</v>
      </c>
      <c r="F35" s="249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5.75" customHeight="1">
      <c r="A36" s="104"/>
      <c r="B36" s="104"/>
      <c r="C36" s="110"/>
      <c r="D36" s="110"/>
      <c r="E36" s="117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5.75" customHeight="1">
      <c r="A37" s="104"/>
      <c r="B37" s="104"/>
      <c r="C37" s="118" t="s">
        <v>206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5.75" customHeight="1">
      <c r="A38" s="104"/>
      <c r="B38" s="104"/>
      <c r="C38" s="119" t="s">
        <v>207</v>
      </c>
      <c r="D38" s="119" t="s">
        <v>208</v>
      </c>
      <c r="E38" s="291" t="s">
        <v>209</v>
      </c>
      <c r="F38" s="249"/>
      <c r="G38" s="291" t="s">
        <v>203</v>
      </c>
      <c r="H38" s="249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ht="15.75" customHeight="1">
      <c r="A39" s="104"/>
      <c r="B39" s="104"/>
      <c r="C39" s="112" t="s">
        <v>210</v>
      </c>
      <c r="D39" s="113">
        <v>2</v>
      </c>
      <c r="E39" s="290">
        <v>100000</v>
      </c>
      <c r="F39" s="249"/>
      <c r="G39" s="290">
        <f>E39*D39</f>
        <v>200000</v>
      </c>
      <c r="H39" s="249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ht="15.75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5.75" customHeight="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5.7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5.75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5.75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5.75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5.75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5.75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5.75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5.75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5.75" customHeigh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5.75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5.75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5.75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5.75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5.7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5.75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5.7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5.7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5.7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5.7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5.7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5.7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5.75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5.75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5.75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5.75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5.7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5.75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5.75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5.7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5.7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5.75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5.75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5.75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5.7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5.75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5.75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5.75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5.75" customHeight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5.75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5.75" customHeight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5.75" customHeight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5.75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 customHeight="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5.75" customHeigh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5.75" customHeight="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5.7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5.75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5.75" customHeight="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5.75" customHeight="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5.75" customHeight="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5.75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5.75" customHeight="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5.75" customHeight="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5.75" customHeight="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5.75" customHeight="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5.75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5.75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5.75" customHeight="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5.75" customHeigh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5.75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5.75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5.75" customHeigh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5.75" customHeight="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5.75" customHeight="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5.75" customHeight="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5.75" customHeight="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5.75" customHeight="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5.75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5.75" customHeight="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5.75" customHeight="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5.75" customHeight="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5.75" customHeight="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5.75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5.75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5.75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5.75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5.75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5.7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5.75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5.75" customHeigh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5.7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5.75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5.75" customHeight="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5.75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5.75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5.75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5.75" customHeight="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5.75" customHeight="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5.75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5.75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5.75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5.75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5.75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5.75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5.75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5.75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5.75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5.75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5.75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5.75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5.75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5.75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5.75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5.75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5.75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5.75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5.75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5.75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5.75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5.75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5.75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5.75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5.75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5.75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5.75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5.75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5.75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5.75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5.75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5.75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5.75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5.75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5.75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5.75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5.75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5.75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5.75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5.75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5.75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5.75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5.75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5.75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5.75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5.75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5.75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5.75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5.75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5.75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5.75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5.75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5.75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5.75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5.75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5.75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5.75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5.75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5.75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5.75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5.75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5.75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5.75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5.75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5.75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5.75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5.75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5.75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5.75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5.75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5.75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5.75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5.75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5.75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5.75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5.75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5.75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5.75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5.75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5.75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5.75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5.75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5.75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5.75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5.75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5.75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5.75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5.75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5.75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5.75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5.75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5.75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5.75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5.75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5.75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5.75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5.75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5.75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5.75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5.75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5.75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5.75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5.75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5.75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5.75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5.75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5.75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5.75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5.75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5.75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5.75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5.75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5.75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5.75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5.75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5.75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5.75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5.75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5.75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5.75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5.75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5.75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5.75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5.75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5.75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5.75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5.75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5.75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5.75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5.75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5.75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5.75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5.75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5.75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5.75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5.75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5.75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5.75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5.75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5.75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5.75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5.75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5.75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5.75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5.75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5.75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5.75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5.75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5.75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5.75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5.75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5.75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5.75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5.75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5.75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5.75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5.75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5.75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5.75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5.75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5.75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5.75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5.75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5.75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5.75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5.75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5.75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5.75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5.75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5.75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5.75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5.75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5.75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5.75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5.75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5.75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5.75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5.75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5.75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5.75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5.75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5.75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5.75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5.75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5.75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5.75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5.75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5.75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5.75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5.75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5.75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5.75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5.75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5.75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5.75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5.75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5.75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5.75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5.75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5.75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5.75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5.75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5.75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5.75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5.75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5.75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5.75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5.75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5.75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5.75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5.75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5.75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5.75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5.75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5.75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5.75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5.75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5.75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5.75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5.75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5.75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5.75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5.75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5.75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5.75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5.75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5.75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5.75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5.75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5.75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5.75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5.75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5.75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5.75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5.75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5.75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5.75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5.75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5.75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5.75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5.75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5.75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5.75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5.75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5.75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5.75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5.75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5.75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5.75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5.75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5.75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5.75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5.75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5.75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5.75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5.75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5.75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5.75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5.75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5.75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5.75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5.75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5.75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5.75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5.75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5.75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5.75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5.75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5.75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5.75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5.75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5.75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5.75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5.75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5.75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5.75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5.75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5.75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5.75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5.75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5.75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5.75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5.75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5.75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5.75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5.75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5.75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5.75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5.75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5.75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5.75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5.75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5.75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5.75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5.75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5.75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5.75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5.75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5.75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5.75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5.75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5.75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5.75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5.75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5.75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5.75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5.75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5.75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5.75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5.75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5.75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5.75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5.75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5.75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5.75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5.75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5.75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5.75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5.75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5.75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5.75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5.75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5.75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5.75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5.75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5.75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5.75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5.75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5.75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5.75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5.75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1:26" ht="15.75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1:26" ht="15.75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1:26" ht="15.75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1:26" ht="15.75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1:26" ht="15.75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1:26" ht="15.75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1:26" ht="15.75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1:26" ht="15.75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1:26" ht="15.75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1:26" ht="15.75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1:26" ht="15.75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1:26" ht="15.75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1:26" ht="15.75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1:26" ht="15.75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1:26" ht="15.75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1:26" ht="15.75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1:26" ht="15.75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1:26" ht="15.75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1:26" ht="15.75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1:26" ht="15.75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1:26" ht="15.75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1:26" ht="15.75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1:26" ht="15.75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1:26" ht="15.75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1:26" ht="15.75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1:26" ht="15.75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1:26" ht="15.75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1:26" ht="15.75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1:26" ht="15.75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1:26" ht="15.75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1:26" ht="15.75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1:26" ht="15.75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1:26" ht="15.75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1:26" ht="15.75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1:26" ht="15.75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1:26" ht="15.75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1:26" ht="15.75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1:26" ht="15.75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1:26" ht="15.75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1:26" ht="15.75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5.75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1:26" ht="15.75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1:26" ht="15.75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1:26" ht="15.75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1:26" ht="15.75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1:26" ht="15.75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1:26" ht="15.75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1:26" ht="15.75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1:26" ht="15.75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1:26" ht="15.75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1:26" ht="15.75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1:26" ht="15.75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1:26" ht="15.75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1:26" ht="15.75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1:26" ht="15.75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1:26" ht="15.75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</sheetData>
  <mergeCells count="32">
    <mergeCell ref="E28:F28"/>
    <mergeCell ref="E38:F38"/>
    <mergeCell ref="G38:H38"/>
    <mergeCell ref="E39:F39"/>
    <mergeCell ref="G39:H39"/>
    <mergeCell ref="E29:F29"/>
    <mergeCell ref="E30:F30"/>
    <mergeCell ref="E31:F31"/>
    <mergeCell ref="E32:F32"/>
    <mergeCell ref="E33:F33"/>
    <mergeCell ref="E34:F34"/>
    <mergeCell ref="E35:F35"/>
    <mergeCell ref="E23:F23"/>
    <mergeCell ref="E24:F24"/>
    <mergeCell ref="E25:F25"/>
    <mergeCell ref="E26:F26"/>
    <mergeCell ref="E27:F27"/>
    <mergeCell ref="E16:F16"/>
    <mergeCell ref="E17:F17"/>
    <mergeCell ref="E18:F18"/>
    <mergeCell ref="E19:F19"/>
    <mergeCell ref="E22:F22"/>
    <mergeCell ref="E11:F11"/>
    <mergeCell ref="E12:F12"/>
    <mergeCell ref="E13:F13"/>
    <mergeCell ref="E14:F14"/>
    <mergeCell ref="E15:F15"/>
    <mergeCell ref="B1:I1"/>
    <mergeCell ref="A2:H2"/>
    <mergeCell ref="E8:F8"/>
    <mergeCell ref="E9:F9"/>
    <mergeCell ref="E10:F1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4.28515625" customWidth="1"/>
    <col min="2" max="2" width="40.42578125" customWidth="1"/>
    <col min="3" max="14" width="17.7109375" customWidth="1"/>
    <col min="15" max="15" width="18.85546875" customWidth="1"/>
    <col min="16" max="26" width="11.42578125" customWidth="1"/>
  </cols>
  <sheetData>
    <row r="1" spans="1:26" ht="21.75" customHeight="1">
      <c r="A1" s="104"/>
      <c r="B1" s="293" t="s">
        <v>211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2"/>
      <c r="P1" s="120"/>
      <c r="Q1" s="120"/>
      <c r="R1" s="120"/>
      <c r="S1" s="120"/>
      <c r="T1" s="104"/>
      <c r="U1" s="104"/>
      <c r="V1" s="104"/>
      <c r="W1" s="104"/>
      <c r="X1" s="104"/>
      <c r="Y1" s="104"/>
      <c r="Z1" s="104"/>
    </row>
    <row r="2" spans="1:26">
      <c r="A2" s="104"/>
      <c r="B2" s="294" t="s">
        <v>212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0"/>
      <c r="Q2" s="120"/>
      <c r="R2" s="120"/>
      <c r="S2" s="120"/>
      <c r="T2" s="104"/>
      <c r="U2" s="104"/>
      <c r="V2" s="104"/>
      <c r="W2" s="104"/>
      <c r="X2" s="104"/>
      <c r="Y2" s="104"/>
      <c r="Z2" s="104"/>
    </row>
    <row r="3" spans="1:26" ht="15.75">
      <c r="A3" s="104"/>
      <c r="B3" s="295" t="s">
        <v>213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7"/>
      <c r="P3" s="120"/>
      <c r="Q3" s="120"/>
      <c r="R3" s="120"/>
      <c r="S3" s="120"/>
      <c r="T3" s="104"/>
      <c r="U3" s="104"/>
      <c r="V3" s="104"/>
      <c r="W3" s="104"/>
      <c r="X3" s="104"/>
      <c r="Y3" s="104"/>
      <c r="Z3" s="104"/>
    </row>
    <row r="4" spans="1:26" ht="15.75">
      <c r="A4" s="104"/>
      <c r="B4" s="121" t="s">
        <v>214</v>
      </c>
      <c r="C4" s="122" t="s">
        <v>215</v>
      </c>
      <c r="D4" s="122" t="s">
        <v>216</v>
      </c>
      <c r="E4" s="122" t="s">
        <v>217</v>
      </c>
      <c r="F4" s="122" t="s">
        <v>218</v>
      </c>
      <c r="G4" s="122" t="s">
        <v>219</v>
      </c>
      <c r="H4" s="122" t="s">
        <v>220</v>
      </c>
      <c r="I4" s="122" t="s">
        <v>221</v>
      </c>
      <c r="J4" s="122" t="s">
        <v>222</v>
      </c>
      <c r="K4" s="122" t="s">
        <v>223</v>
      </c>
      <c r="L4" s="122" t="s">
        <v>109</v>
      </c>
      <c r="M4" s="122" t="s">
        <v>114</v>
      </c>
      <c r="N4" s="122" t="s">
        <v>119</v>
      </c>
      <c r="O4" s="123" t="s">
        <v>224</v>
      </c>
      <c r="P4" s="120"/>
      <c r="Q4" s="120"/>
      <c r="R4" s="120"/>
      <c r="S4" s="120"/>
      <c r="T4" s="104"/>
      <c r="U4" s="104"/>
      <c r="V4" s="104"/>
      <c r="W4" s="104"/>
      <c r="X4" s="104"/>
      <c r="Y4" s="104"/>
      <c r="Z4" s="104"/>
    </row>
    <row r="5" spans="1:26" ht="15.75">
      <c r="A5" s="104"/>
      <c r="B5" s="124" t="s">
        <v>225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120"/>
      <c r="Q5" s="120"/>
      <c r="R5" s="120"/>
      <c r="S5" s="120"/>
      <c r="T5" s="104"/>
      <c r="U5" s="104"/>
      <c r="V5" s="104"/>
      <c r="W5" s="104"/>
      <c r="X5" s="104"/>
      <c r="Y5" s="104"/>
      <c r="Z5" s="104"/>
    </row>
    <row r="6" spans="1:26" ht="15.75">
      <c r="A6" s="104"/>
      <c r="B6" s="127" t="s">
        <v>226</v>
      </c>
      <c r="C6" s="125">
        <v>1117172</v>
      </c>
      <c r="D6" s="125">
        <f t="shared" ref="D6:N6" si="0">C6</f>
        <v>1117172</v>
      </c>
      <c r="E6" s="125">
        <f t="shared" si="0"/>
        <v>1117172</v>
      </c>
      <c r="F6" s="125">
        <f t="shared" si="0"/>
        <v>1117172</v>
      </c>
      <c r="G6" s="125">
        <f t="shared" si="0"/>
        <v>1117172</v>
      </c>
      <c r="H6" s="125">
        <f t="shared" si="0"/>
        <v>1117172</v>
      </c>
      <c r="I6" s="125">
        <f t="shared" si="0"/>
        <v>1117172</v>
      </c>
      <c r="J6" s="125">
        <f t="shared" si="0"/>
        <v>1117172</v>
      </c>
      <c r="K6" s="125">
        <f t="shared" si="0"/>
        <v>1117172</v>
      </c>
      <c r="L6" s="125">
        <f t="shared" si="0"/>
        <v>1117172</v>
      </c>
      <c r="M6" s="125">
        <f t="shared" si="0"/>
        <v>1117172</v>
      </c>
      <c r="N6" s="125">
        <f t="shared" si="0"/>
        <v>1117172</v>
      </c>
      <c r="O6" s="128">
        <f t="shared" ref="O6:O12" si="1">SUM(C6:N6)</f>
        <v>13406064</v>
      </c>
      <c r="P6" s="120"/>
      <c r="Q6" s="120"/>
      <c r="R6" s="120"/>
      <c r="S6" s="120"/>
      <c r="T6" s="104"/>
      <c r="U6" s="104"/>
      <c r="V6" s="104"/>
      <c r="W6" s="104"/>
      <c r="X6" s="104"/>
      <c r="Y6" s="104"/>
      <c r="Z6" s="104"/>
    </row>
    <row r="7" spans="1:26" ht="15.75">
      <c r="A7" s="104"/>
      <c r="B7" s="127" t="s">
        <v>227</v>
      </c>
      <c r="C7" s="125">
        <f>ALIMENTACION!M5</f>
        <v>4841697.1626755167</v>
      </c>
      <c r="D7" s="125">
        <f>ALIMENTACION!M9</f>
        <v>9141889.8610031419</v>
      </c>
      <c r="E7" s="125">
        <f>ALIMENTACION!M13</f>
        <v>13438642.146721656</v>
      </c>
      <c r="F7" s="125">
        <f>ALIMENTACION!M17</f>
        <v>17731956.083923865</v>
      </c>
      <c r="G7" s="125">
        <f>ALIMENTACION!M21</f>
        <v>22065281.454487707</v>
      </c>
      <c r="H7" s="125">
        <f>ALIMENTACION!M25</f>
        <v>23428517.902246751</v>
      </c>
      <c r="I7" s="125">
        <f>ALIMENTACION!M29</f>
        <v>22496249.127759635</v>
      </c>
      <c r="J7" s="125">
        <f>ALIMENTACION!M33</f>
        <v>21601077.239704266</v>
      </c>
      <c r="K7" s="125">
        <f>ALIMENTACION!M37</f>
        <v>20741526.076891292</v>
      </c>
      <c r="L7" s="125">
        <f>ALIMENTACION!M41</f>
        <v>19916178.217612423</v>
      </c>
      <c r="M7" s="125">
        <f>ALIMENTACION!M45</f>
        <v>19123672.642275967</v>
      </c>
      <c r="N7" s="125">
        <f>ALIMENTACION!M53</f>
        <v>17632012.898818828</v>
      </c>
      <c r="O7" s="128">
        <f t="shared" si="1"/>
        <v>212158700.81412104</v>
      </c>
      <c r="P7" s="120"/>
      <c r="Q7" s="120"/>
      <c r="R7" s="120"/>
      <c r="S7" s="120"/>
      <c r="T7" s="104"/>
      <c r="U7" s="104"/>
      <c r="V7" s="104"/>
      <c r="W7" s="104"/>
      <c r="X7" s="104"/>
      <c r="Y7" s="104"/>
      <c r="Z7" s="104"/>
    </row>
    <row r="8" spans="1:26" ht="15.75">
      <c r="A8" s="104"/>
      <c r="B8" s="127" t="s">
        <v>41</v>
      </c>
      <c r="C8" s="125">
        <f>VACUNAS!E23</f>
        <v>629496.17636472452</v>
      </c>
      <c r="D8" s="125">
        <f>VACUNAS!F23</f>
        <v>0</v>
      </c>
      <c r="E8" s="125">
        <f>VACUNAS!E25</f>
        <v>0</v>
      </c>
      <c r="F8" s="125">
        <f>VACUNAS!E28+VACUNAS!E29</f>
        <v>1878624.7616897561</v>
      </c>
      <c r="G8" s="125">
        <f>VACUNAS!E30</f>
        <v>901935.21487114602</v>
      </c>
      <c r="H8" s="125">
        <f>VACUNAS!E31</f>
        <v>866045.36298452469</v>
      </c>
      <c r="I8" s="125">
        <f>VACUNAS!E32</f>
        <v>831583.6419073065</v>
      </c>
      <c r="J8" s="125">
        <f>VACUNAS!E33</f>
        <v>798493.22338577849</v>
      </c>
      <c r="K8" s="125">
        <v>0</v>
      </c>
      <c r="L8" s="125">
        <f t="shared" ref="L8:N8" si="2">K8</f>
        <v>0</v>
      </c>
      <c r="M8" s="125">
        <f t="shared" si="2"/>
        <v>0</v>
      </c>
      <c r="N8" s="125">
        <f t="shared" si="2"/>
        <v>0</v>
      </c>
      <c r="O8" s="128">
        <f t="shared" si="1"/>
        <v>5906178.3812032361</v>
      </c>
      <c r="P8" s="120"/>
      <c r="Q8" s="120"/>
      <c r="R8" s="120"/>
      <c r="S8" s="120"/>
      <c r="T8" s="104"/>
      <c r="U8" s="104"/>
      <c r="V8" s="104"/>
      <c r="W8" s="104"/>
      <c r="X8" s="104"/>
      <c r="Y8" s="104"/>
      <c r="Z8" s="104"/>
    </row>
    <row r="9" spans="1:26" ht="15.75">
      <c r="A9" s="104"/>
      <c r="B9" s="127" t="s">
        <v>228</v>
      </c>
      <c r="C9" s="125">
        <v>100000</v>
      </c>
      <c r="D9" s="125">
        <f t="shared" ref="D9:N9" si="3">C9</f>
        <v>100000</v>
      </c>
      <c r="E9" s="125">
        <f t="shared" si="3"/>
        <v>100000</v>
      </c>
      <c r="F9" s="125">
        <f t="shared" si="3"/>
        <v>100000</v>
      </c>
      <c r="G9" s="125">
        <f t="shared" si="3"/>
        <v>100000</v>
      </c>
      <c r="H9" s="125">
        <f t="shared" si="3"/>
        <v>100000</v>
      </c>
      <c r="I9" s="125">
        <f t="shared" si="3"/>
        <v>100000</v>
      </c>
      <c r="J9" s="125">
        <f t="shared" si="3"/>
        <v>100000</v>
      </c>
      <c r="K9" s="125">
        <f t="shared" si="3"/>
        <v>100000</v>
      </c>
      <c r="L9" s="125">
        <f t="shared" si="3"/>
        <v>100000</v>
      </c>
      <c r="M9" s="125">
        <f t="shared" si="3"/>
        <v>100000</v>
      </c>
      <c r="N9" s="125">
        <f t="shared" si="3"/>
        <v>100000</v>
      </c>
      <c r="O9" s="128">
        <f t="shared" si="1"/>
        <v>1200000</v>
      </c>
      <c r="P9" s="120"/>
      <c r="Q9" s="120"/>
      <c r="R9" s="120"/>
      <c r="S9" s="120"/>
      <c r="T9" s="104"/>
      <c r="U9" s="104"/>
      <c r="V9" s="104"/>
      <c r="W9" s="104"/>
      <c r="X9" s="104"/>
      <c r="Y9" s="104"/>
      <c r="Z9" s="104"/>
    </row>
    <row r="10" spans="1:26" ht="15.75">
      <c r="A10" s="104"/>
      <c r="B10" s="127" t="s">
        <v>229</v>
      </c>
      <c r="C10" s="125">
        <v>150000</v>
      </c>
      <c r="D10" s="125">
        <f t="shared" ref="D10:N10" si="4">C10</f>
        <v>150000</v>
      </c>
      <c r="E10" s="125">
        <f t="shared" si="4"/>
        <v>150000</v>
      </c>
      <c r="F10" s="125">
        <f t="shared" si="4"/>
        <v>150000</v>
      </c>
      <c r="G10" s="125">
        <f t="shared" si="4"/>
        <v>150000</v>
      </c>
      <c r="H10" s="125">
        <f t="shared" si="4"/>
        <v>150000</v>
      </c>
      <c r="I10" s="125">
        <f t="shared" si="4"/>
        <v>150000</v>
      </c>
      <c r="J10" s="125">
        <f t="shared" si="4"/>
        <v>150000</v>
      </c>
      <c r="K10" s="125">
        <f t="shared" si="4"/>
        <v>150000</v>
      </c>
      <c r="L10" s="125">
        <f t="shared" si="4"/>
        <v>150000</v>
      </c>
      <c r="M10" s="125">
        <f t="shared" si="4"/>
        <v>150000</v>
      </c>
      <c r="N10" s="125">
        <f t="shared" si="4"/>
        <v>150000</v>
      </c>
      <c r="O10" s="128">
        <f t="shared" si="1"/>
        <v>1800000</v>
      </c>
      <c r="P10" s="120"/>
      <c r="Q10" s="120"/>
      <c r="R10" s="120"/>
      <c r="S10" s="120"/>
      <c r="T10" s="104"/>
      <c r="U10" s="104"/>
      <c r="V10" s="104"/>
      <c r="W10" s="104"/>
      <c r="X10" s="104"/>
      <c r="Y10" s="104"/>
      <c r="Z10" s="104"/>
    </row>
    <row r="11" spans="1:26" ht="15.75">
      <c r="A11" s="104"/>
      <c r="B11" s="127" t="s">
        <v>230</v>
      </c>
      <c r="C11" s="125">
        <f>SUM(VACUNAS!G39)</f>
        <v>200000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8">
        <f t="shared" si="1"/>
        <v>200000</v>
      </c>
      <c r="P11" s="120"/>
      <c r="Q11" s="120"/>
      <c r="R11" s="120"/>
      <c r="S11" s="120"/>
      <c r="T11" s="104"/>
      <c r="U11" s="104"/>
      <c r="V11" s="104"/>
      <c r="W11" s="104"/>
      <c r="X11" s="104"/>
      <c r="Y11" s="104"/>
      <c r="Z11" s="104"/>
    </row>
    <row r="12" spans="1:26" ht="15.75">
      <c r="A12" s="104"/>
      <c r="B12" s="127" t="s">
        <v>231</v>
      </c>
      <c r="C12" s="125">
        <v>200000</v>
      </c>
      <c r="D12" s="125">
        <f t="shared" ref="D12:M12" si="5">C12</f>
        <v>200000</v>
      </c>
      <c r="E12" s="125">
        <f t="shared" si="5"/>
        <v>200000</v>
      </c>
      <c r="F12" s="125">
        <f t="shared" si="5"/>
        <v>200000</v>
      </c>
      <c r="G12" s="125">
        <f t="shared" si="5"/>
        <v>200000</v>
      </c>
      <c r="H12" s="125">
        <f t="shared" si="5"/>
        <v>200000</v>
      </c>
      <c r="I12" s="125">
        <f t="shared" si="5"/>
        <v>200000</v>
      </c>
      <c r="J12" s="125">
        <f t="shared" si="5"/>
        <v>200000</v>
      </c>
      <c r="K12" s="125">
        <f t="shared" si="5"/>
        <v>200000</v>
      </c>
      <c r="L12" s="125">
        <f t="shared" si="5"/>
        <v>200000</v>
      </c>
      <c r="M12" s="125">
        <f t="shared" si="5"/>
        <v>200000</v>
      </c>
      <c r="N12" s="125"/>
      <c r="O12" s="128">
        <f t="shared" si="1"/>
        <v>2200000</v>
      </c>
      <c r="P12" s="120"/>
      <c r="Q12" s="120"/>
      <c r="R12" s="120"/>
      <c r="S12" s="120"/>
      <c r="T12" s="104"/>
      <c r="U12" s="104"/>
      <c r="V12" s="104"/>
      <c r="W12" s="104"/>
      <c r="X12" s="104"/>
      <c r="Y12" s="104"/>
      <c r="Z12" s="104"/>
    </row>
    <row r="13" spans="1:26" ht="15.75">
      <c r="A13" s="104"/>
      <c r="B13" s="129" t="s">
        <v>232</v>
      </c>
      <c r="C13" s="130">
        <f t="shared" ref="C13:O13" si="6">SUM(C6:C12)</f>
        <v>7238365.3390402412</v>
      </c>
      <c r="D13" s="130">
        <f t="shared" si="6"/>
        <v>10709061.861003142</v>
      </c>
      <c r="E13" s="130">
        <f t="shared" si="6"/>
        <v>15005814.146721656</v>
      </c>
      <c r="F13" s="130">
        <f t="shared" si="6"/>
        <v>21177752.845613621</v>
      </c>
      <c r="G13" s="130">
        <f t="shared" si="6"/>
        <v>24534388.669358853</v>
      </c>
      <c r="H13" s="130">
        <f t="shared" si="6"/>
        <v>25861735.265231274</v>
      </c>
      <c r="I13" s="130">
        <f t="shared" si="6"/>
        <v>24895004.769666944</v>
      </c>
      <c r="J13" s="130">
        <f t="shared" si="6"/>
        <v>23966742.463090044</v>
      </c>
      <c r="K13" s="130">
        <f t="shared" si="6"/>
        <v>22308698.076891292</v>
      </c>
      <c r="L13" s="130">
        <f t="shared" si="6"/>
        <v>21483350.217612423</v>
      </c>
      <c r="M13" s="130">
        <f t="shared" si="6"/>
        <v>20690844.642275967</v>
      </c>
      <c r="N13" s="130">
        <f t="shared" si="6"/>
        <v>18999184.898818828</v>
      </c>
      <c r="O13" s="131">
        <f t="shared" si="6"/>
        <v>236870943.19532427</v>
      </c>
      <c r="P13" s="120"/>
      <c r="Q13" s="120"/>
      <c r="R13" s="120"/>
      <c r="S13" s="120"/>
      <c r="T13" s="104"/>
      <c r="U13" s="104"/>
      <c r="V13" s="104"/>
      <c r="W13" s="104"/>
      <c r="X13" s="104"/>
      <c r="Y13" s="104"/>
      <c r="Z13" s="104"/>
    </row>
    <row r="14" spans="1:26">
      <c r="A14" s="104"/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  <c r="O14" s="135"/>
      <c r="P14" s="120"/>
      <c r="Q14" s="120"/>
      <c r="R14" s="120"/>
      <c r="S14" s="120"/>
      <c r="T14" s="104"/>
      <c r="U14" s="104"/>
      <c r="V14" s="104"/>
      <c r="W14" s="104"/>
      <c r="X14" s="104"/>
      <c r="Y14" s="104"/>
      <c r="Z14" s="104"/>
    </row>
    <row r="15" spans="1:26" ht="15.75">
      <c r="A15" s="104"/>
      <c r="B15" s="136" t="s">
        <v>233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5"/>
      <c r="P15" s="120"/>
      <c r="Q15" s="120"/>
      <c r="R15" s="120"/>
      <c r="S15" s="120"/>
      <c r="T15" s="104"/>
      <c r="U15" s="104"/>
      <c r="V15" s="104"/>
      <c r="W15" s="104"/>
      <c r="X15" s="104"/>
      <c r="Y15" s="104"/>
      <c r="Z15" s="104"/>
    </row>
    <row r="16" spans="1:26" ht="15.75">
      <c r="A16" s="104"/>
      <c r="B16" s="138" t="str">
        <f t="shared" ref="B16:O16" si="7">B4</f>
        <v xml:space="preserve">CONCEPTO/MES </v>
      </c>
      <c r="C16" s="139" t="str">
        <f t="shared" si="7"/>
        <v>MES 1</v>
      </c>
      <c r="D16" s="139" t="str">
        <f t="shared" si="7"/>
        <v>MES 2</v>
      </c>
      <c r="E16" s="139" t="str">
        <f t="shared" si="7"/>
        <v>MES 3</v>
      </c>
      <c r="F16" s="139" t="str">
        <f t="shared" si="7"/>
        <v>MES 4</v>
      </c>
      <c r="G16" s="139" t="str">
        <f t="shared" si="7"/>
        <v>MES 5</v>
      </c>
      <c r="H16" s="139" t="str">
        <f t="shared" si="7"/>
        <v>MES 6</v>
      </c>
      <c r="I16" s="139" t="str">
        <f t="shared" si="7"/>
        <v>MES 7</v>
      </c>
      <c r="J16" s="139" t="str">
        <f t="shared" si="7"/>
        <v>MES 8</v>
      </c>
      <c r="K16" s="139" t="str">
        <f t="shared" si="7"/>
        <v>MES 9</v>
      </c>
      <c r="L16" s="139" t="str">
        <f t="shared" si="7"/>
        <v>MES 10</v>
      </c>
      <c r="M16" s="139" t="str">
        <f t="shared" si="7"/>
        <v>MES 11</v>
      </c>
      <c r="N16" s="139" t="str">
        <f t="shared" si="7"/>
        <v>MES 12</v>
      </c>
      <c r="O16" s="140" t="str">
        <f t="shared" si="7"/>
        <v xml:space="preserve">TOTAL </v>
      </c>
      <c r="P16" s="120"/>
      <c r="Q16" s="120"/>
      <c r="R16" s="120"/>
      <c r="S16" s="120"/>
      <c r="T16" s="104"/>
      <c r="U16" s="104"/>
      <c r="V16" s="104"/>
      <c r="W16" s="104"/>
      <c r="X16" s="104"/>
      <c r="Y16" s="104"/>
      <c r="Z16" s="104"/>
    </row>
    <row r="17" spans="1:26" ht="15.75">
      <c r="A17" s="104"/>
      <c r="B17" s="127" t="s">
        <v>234</v>
      </c>
      <c r="C17" s="125">
        <v>0</v>
      </c>
      <c r="D17" s="125">
        <f t="shared" ref="D17:N17" si="8">C17</f>
        <v>0</v>
      </c>
      <c r="E17" s="125">
        <f t="shared" si="8"/>
        <v>0</v>
      </c>
      <c r="F17" s="125">
        <f t="shared" si="8"/>
        <v>0</v>
      </c>
      <c r="G17" s="125">
        <f t="shared" si="8"/>
        <v>0</v>
      </c>
      <c r="H17" s="125">
        <f t="shared" si="8"/>
        <v>0</v>
      </c>
      <c r="I17" s="125">
        <f t="shared" si="8"/>
        <v>0</v>
      </c>
      <c r="J17" s="125">
        <f t="shared" si="8"/>
        <v>0</v>
      </c>
      <c r="K17" s="125">
        <f t="shared" si="8"/>
        <v>0</v>
      </c>
      <c r="L17" s="125">
        <f t="shared" si="8"/>
        <v>0</v>
      </c>
      <c r="M17" s="125">
        <f t="shared" si="8"/>
        <v>0</v>
      </c>
      <c r="N17" s="125">
        <f t="shared" si="8"/>
        <v>0</v>
      </c>
      <c r="O17" s="128">
        <f t="shared" ref="O17:O22" si="9">SUM(C17:N17)</f>
        <v>0</v>
      </c>
      <c r="P17" s="120"/>
      <c r="Q17" s="120"/>
      <c r="R17" s="120"/>
      <c r="S17" s="120"/>
      <c r="T17" s="104"/>
      <c r="U17" s="104"/>
      <c r="V17" s="104"/>
      <c r="W17" s="104"/>
      <c r="X17" s="104"/>
      <c r="Y17" s="104"/>
      <c r="Z17" s="104"/>
    </row>
    <row r="18" spans="1:26" ht="15.75">
      <c r="A18" s="104"/>
      <c r="B18" s="127" t="s">
        <v>235</v>
      </c>
      <c r="C18" s="125">
        <v>0</v>
      </c>
      <c r="D18" s="125">
        <f t="shared" ref="D18:N18" si="10">C18</f>
        <v>0</v>
      </c>
      <c r="E18" s="125">
        <f t="shared" si="10"/>
        <v>0</v>
      </c>
      <c r="F18" s="125">
        <f t="shared" si="10"/>
        <v>0</v>
      </c>
      <c r="G18" s="125">
        <f t="shared" si="10"/>
        <v>0</v>
      </c>
      <c r="H18" s="125">
        <f t="shared" si="10"/>
        <v>0</v>
      </c>
      <c r="I18" s="125">
        <f t="shared" si="10"/>
        <v>0</v>
      </c>
      <c r="J18" s="125">
        <f t="shared" si="10"/>
        <v>0</v>
      </c>
      <c r="K18" s="125">
        <f t="shared" si="10"/>
        <v>0</v>
      </c>
      <c r="L18" s="125">
        <f t="shared" si="10"/>
        <v>0</v>
      </c>
      <c r="M18" s="125">
        <f t="shared" si="10"/>
        <v>0</v>
      </c>
      <c r="N18" s="125">
        <f t="shared" si="10"/>
        <v>0</v>
      </c>
      <c r="O18" s="128">
        <f t="shared" si="9"/>
        <v>0</v>
      </c>
      <c r="P18" s="120"/>
      <c r="Q18" s="120"/>
      <c r="R18" s="120"/>
      <c r="S18" s="120"/>
      <c r="T18" s="104"/>
      <c r="U18" s="104"/>
      <c r="V18" s="104"/>
      <c r="W18" s="104"/>
      <c r="X18" s="104"/>
      <c r="Y18" s="104"/>
      <c r="Z18" s="104"/>
    </row>
    <row r="19" spans="1:26" ht="15.75">
      <c r="A19" s="104"/>
      <c r="B19" s="127" t="s">
        <v>236</v>
      </c>
      <c r="C19" s="125">
        <v>500000</v>
      </c>
      <c r="D19" s="125">
        <f t="shared" ref="D19:N19" si="11">C19</f>
        <v>500000</v>
      </c>
      <c r="E19" s="125">
        <f t="shared" si="11"/>
        <v>500000</v>
      </c>
      <c r="F19" s="125">
        <f t="shared" si="11"/>
        <v>500000</v>
      </c>
      <c r="G19" s="125">
        <f t="shared" si="11"/>
        <v>500000</v>
      </c>
      <c r="H19" s="125">
        <f t="shared" si="11"/>
        <v>500000</v>
      </c>
      <c r="I19" s="125">
        <f t="shared" si="11"/>
        <v>500000</v>
      </c>
      <c r="J19" s="125">
        <f t="shared" si="11"/>
        <v>500000</v>
      </c>
      <c r="K19" s="125">
        <f t="shared" si="11"/>
        <v>500000</v>
      </c>
      <c r="L19" s="125">
        <f t="shared" si="11"/>
        <v>500000</v>
      </c>
      <c r="M19" s="125">
        <f t="shared" si="11"/>
        <v>500000</v>
      </c>
      <c r="N19" s="125">
        <f t="shared" si="11"/>
        <v>500000</v>
      </c>
      <c r="O19" s="128">
        <f t="shared" si="9"/>
        <v>6000000</v>
      </c>
      <c r="P19" s="120"/>
      <c r="Q19" s="120"/>
      <c r="R19" s="120"/>
      <c r="S19" s="120"/>
      <c r="T19" s="104"/>
      <c r="U19" s="104"/>
      <c r="V19" s="104"/>
      <c r="W19" s="104"/>
      <c r="X19" s="104"/>
      <c r="Y19" s="104"/>
      <c r="Z19" s="104"/>
    </row>
    <row r="20" spans="1:26" ht="15.75">
      <c r="A20" s="104"/>
      <c r="B20" s="127" t="s">
        <v>237</v>
      </c>
      <c r="C20" s="125">
        <v>150000</v>
      </c>
      <c r="D20" s="125">
        <f t="shared" ref="D20:N20" si="12">C20</f>
        <v>150000</v>
      </c>
      <c r="E20" s="125">
        <f t="shared" si="12"/>
        <v>150000</v>
      </c>
      <c r="F20" s="125">
        <f t="shared" si="12"/>
        <v>150000</v>
      </c>
      <c r="G20" s="125">
        <f t="shared" si="12"/>
        <v>150000</v>
      </c>
      <c r="H20" s="125">
        <f t="shared" si="12"/>
        <v>150000</v>
      </c>
      <c r="I20" s="125">
        <f t="shared" si="12"/>
        <v>150000</v>
      </c>
      <c r="J20" s="125">
        <f t="shared" si="12"/>
        <v>150000</v>
      </c>
      <c r="K20" s="125">
        <f t="shared" si="12"/>
        <v>150000</v>
      </c>
      <c r="L20" s="125">
        <f t="shared" si="12"/>
        <v>150000</v>
      </c>
      <c r="M20" s="125">
        <f t="shared" si="12"/>
        <v>150000</v>
      </c>
      <c r="N20" s="125">
        <f t="shared" si="12"/>
        <v>150000</v>
      </c>
      <c r="O20" s="128">
        <f t="shared" si="9"/>
        <v>1800000</v>
      </c>
      <c r="P20" s="120"/>
      <c r="Q20" s="120"/>
      <c r="R20" s="120"/>
      <c r="S20" s="120"/>
      <c r="T20" s="104"/>
      <c r="U20" s="104"/>
      <c r="V20" s="104"/>
      <c r="W20" s="104"/>
      <c r="X20" s="104"/>
      <c r="Y20" s="104"/>
      <c r="Z20" s="104"/>
    </row>
    <row r="21" spans="1:26" ht="15.75" customHeight="1">
      <c r="A21" s="104"/>
      <c r="B21" s="127" t="str">
        <f>B32</f>
        <v>Telefonia</v>
      </c>
      <c r="C21" s="125">
        <v>35000</v>
      </c>
      <c r="D21" s="125">
        <f t="shared" ref="D21:N21" si="13">C21</f>
        <v>35000</v>
      </c>
      <c r="E21" s="125">
        <f t="shared" si="13"/>
        <v>35000</v>
      </c>
      <c r="F21" s="125">
        <f t="shared" si="13"/>
        <v>35000</v>
      </c>
      <c r="G21" s="125">
        <f t="shared" si="13"/>
        <v>35000</v>
      </c>
      <c r="H21" s="125">
        <f t="shared" si="13"/>
        <v>35000</v>
      </c>
      <c r="I21" s="125">
        <f t="shared" si="13"/>
        <v>35000</v>
      </c>
      <c r="J21" s="125">
        <f t="shared" si="13"/>
        <v>35000</v>
      </c>
      <c r="K21" s="125">
        <f t="shared" si="13"/>
        <v>35000</v>
      </c>
      <c r="L21" s="125">
        <f t="shared" si="13"/>
        <v>35000</v>
      </c>
      <c r="M21" s="125">
        <f t="shared" si="13"/>
        <v>35000</v>
      </c>
      <c r="N21" s="125">
        <f t="shared" si="13"/>
        <v>35000</v>
      </c>
      <c r="O21" s="128">
        <f t="shared" si="9"/>
        <v>420000</v>
      </c>
      <c r="P21" s="120"/>
      <c r="Q21" s="120"/>
      <c r="R21" s="120"/>
      <c r="S21" s="120"/>
      <c r="T21" s="104"/>
      <c r="U21" s="104"/>
      <c r="V21" s="104"/>
      <c r="W21" s="104"/>
      <c r="X21" s="104"/>
      <c r="Y21" s="104"/>
      <c r="Z21" s="104"/>
    </row>
    <row r="22" spans="1:26" ht="15.75" customHeight="1">
      <c r="A22" s="104"/>
      <c r="B22" s="136" t="s">
        <v>238</v>
      </c>
      <c r="C22" s="125">
        <v>4689000</v>
      </c>
      <c r="D22" s="125">
        <f t="shared" ref="D22:N22" si="14">C22</f>
        <v>4689000</v>
      </c>
      <c r="E22" s="125">
        <f t="shared" si="14"/>
        <v>4689000</v>
      </c>
      <c r="F22" s="125">
        <f t="shared" si="14"/>
        <v>4689000</v>
      </c>
      <c r="G22" s="125">
        <f t="shared" si="14"/>
        <v>4689000</v>
      </c>
      <c r="H22" s="125">
        <f t="shared" si="14"/>
        <v>4689000</v>
      </c>
      <c r="I22" s="125">
        <f t="shared" si="14"/>
        <v>4689000</v>
      </c>
      <c r="J22" s="125">
        <f t="shared" si="14"/>
        <v>4689000</v>
      </c>
      <c r="K22" s="125">
        <f t="shared" si="14"/>
        <v>4689000</v>
      </c>
      <c r="L22" s="125">
        <f t="shared" si="14"/>
        <v>4689000</v>
      </c>
      <c r="M22" s="125">
        <f t="shared" si="14"/>
        <v>4689000</v>
      </c>
      <c r="N22" s="125">
        <f t="shared" si="14"/>
        <v>4689000</v>
      </c>
      <c r="O22" s="126">
        <f t="shared" si="9"/>
        <v>56268000</v>
      </c>
      <c r="P22" s="120"/>
      <c r="Q22" s="120"/>
      <c r="R22" s="120"/>
      <c r="S22" s="120"/>
      <c r="T22" s="104"/>
      <c r="U22" s="104"/>
      <c r="V22" s="104"/>
      <c r="W22" s="104"/>
      <c r="X22" s="104"/>
      <c r="Y22" s="104"/>
      <c r="Z22" s="104"/>
    </row>
    <row r="23" spans="1:26" ht="15.75" customHeight="1">
      <c r="A23" s="104"/>
      <c r="B23" s="138" t="s">
        <v>232</v>
      </c>
      <c r="C23" s="139">
        <f t="shared" ref="C23:O23" si="15">SUM(C17:C22)</f>
        <v>5374000</v>
      </c>
      <c r="D23" s="139">
        <f t="shared" si="15"/>
        <v>5374000</v>
      </c>
      <c r="E23" s="139">
        <f t="shared" si="15"/>
        <v>5374000</v>
      </c>
      <c r="F23" s="139">
        <f t="shared" si="15"/>
        <v>5374000</v>
      </c>
      <c r="G23" s="139">
        <f t="shared" si="15"/>
        <v>5374000</v>
      </c>
      <c r="H23" s="139">
        <f t="shared" si="15"/>
        <v>5374000</v>
      </c>
      <c r="I23" s="139">
        <f t="shared" si="15"/>
        <v>5374000</v>
      </c>
      <c r="J23" s="139">
        <f t="shared" si="15"/>
        <v>5374000</v>
      </c>
      <c r="K23" s="139">
        <f t="shared" si="15"/>
        <v>5374000</v>
      </c>
      <c r="L23" s="139">
        <f t="shared" si="15"/>
        <v>5374000</v>
      </c>
      <c r="M23" s="139">
        <f t="shared" si="15"/>
        <v>5374000</v>
      </c>
      <c r="N23" s="139">
        <f t="shared" si="15"/>
        <v>5374000</v>
      </c>
      <c r="O23" s="140">
        <f t="shared" si="15"/>
        <v>64488000</v>
      </c>
      <c r="P23" s="120"/>
      <c r="Q23" s="120"/>
      <c r="R23" s="120"/>
      <c r="S23" s="120"/>
      <c r="T23" s="104"/>
      <c r="U23" s="104"/>
      <c r="V23" s="104"/>
      <c r="W23" s="104"/>
      <c r="X23" s="104"/>
      <c r="Y23" s="104"/>
      <c r="Z23" s="104"/>
    </row>
    <row r="24" spans="1:26" ht="15.75" customHeight="1">
      <c r="A24" s="104"/>
      <c r="B24" s="136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26"/>
      <c r="P24" s="120"/>
      <c r="Q24" s="120"/>
      <c r="R24" s="120"/>
      <c r="S24" s="120"/>
      <c r="T24" s="104"/>
      <c r="U24" s="104"/>
      <c r="V24" s="104"/>
      <c r="W24" s="104"/>
      <c r="X24" s="104"/>
      <c r="Y24" s="104"/>
      <c r="Z24" s="104"/>
    </row>
    <row r="25" spans="1:26" ht="15.75" customHeight="1">
      <c r="A25" s="104"/>
      <c r="B25" s="142" t="s">
        <v>239</v>
      </c>
      <c r="C25" s="143">
        <f t="shared" ref="C25:N25" si="16">SUM(C23+C13)</f>
        <v>12612365.339040242</v>
      </c>
      <c r="D25" s="143">
        <f t="shared" si="16"/>
        <v>16083061.861003142</v>
      </c>
      <c r="E25" s="143">
        <f t="shared" si="16"/>
        <v>20379814.146721654</v>
      </c>
      <c r="F25" s="143">
        <f t="shared" si="16"/>
        <v>26551752.845613621</v>
      </c>
      <c r="G25" s="143">
        <f t="shared" si="16"/>
        <v>29908388.669358853</v>
      </c>
      <c r="H25" s="143">
        <f t="shared" si="16"/>
        <v>31235735.265231274</v>
      </c>
      <c r="I25" s="143">
        <f t="shared" si="16"/>
        <v>30269004.769666944</v>
      </c>
      <c r="J25" s="143">
        <f t="shared" si="16"/>
        <v>29340742.463090044</v>
      </c>
      <c r="K25" s="143">
        <f t="shared" si="16"/>
        <v>27682698.076891292</v>
      </c>
      <c r="L25" s="143">
        <f t="shared" si="16"/>
        <v>26857350.217612423</v>
      </c>
      <c r="M25" s="143">
        <f t="shared" si="16"/>
        <v>26064844.642275967</v>
      </c>
      <c r="N25" s="143">
        <f t="shared" si="16"/>
        <v>24373184.898818828</v>
      </c>
      <c r="O25" s="144">
        <f>O23+O13</f>
        <v>301358943.1953243</v>
      </c>
      <c r="P25" s="120"/>
      <c r="Q25" s="120"/>
      <c r="R25" s="120"/>
      <c r="S25" s="120"/>
      <c r="T25" s="104"/>
      <c r="U25" s="104"/>
      <c r="V25" s="104"/>
      <c r="W25" s="104"/>
      <c r="X25" s="104"/>
      <c r="Y25" s="104"/>
      <c r="Z25" s="104"/>
    </row>
    <row r="26" spans="1:26" ht="15.75" customHeight="1">
      <c r="A26" s="104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04"/>
      <c r="U26" s="104"/>
      <c r="V26" s="104"/>
      <c r="W26" s="104"/>
      <c r="X26" s="104"/>
      <c r="Y26" s="104"/>
      <c r="Z26" s="104"/>
    </row>
    <row r="27" spans="1:26" ht="15.75" customHeight="1">
      <c r="A27" s="104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04"/>
      <c r="U27" s="104"/>
      <c r="V27" s="104"/>
      <c r="W27" s="104"/>
      <c r="X27" s="104"/>
      <c r="Y27" s="104"/>
      <c r="Z27" s="104"/>
    </row>
    <row r="28" spans="1:26" ht="36" customHeight="1">
      <c r="A28" s="104"/>
      <c r="B28" s="145" t="s">
        <v>13</v>
      </c>
      <c r="C28" s="146" t="s">
        <v>4</v>
      </c>
      <c r="D28" s="146" t="s">
        <v>240</v>
      </c>
      <c r="E28" s="146" t="s">
        <v>241</v>
      </c>
      <c r="F28" s="147" t="s">
        <v>242</v>
      </c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04"/>
      <c r="U28" s="104"/>
      <c r="V28" s="104"/>
      <c r="W28" s="104"/>
      <c r="X28" s="104"/>
      <c r="Y28" s="104"/>
      <c r="Z28" s="104"/>
    </row>
    <row r="29" spans="1:26" ht="15.75" customHeight="1">
      <c r="A29" s="104"/>
      <c r="B29" s="148" t="s">
        <v>243</v>
      </c>
      <c r="C29" s="149">
        <v>0</v>
      </c>
      <c r="D29" s="94">
        <v>0</v>
      </c>
      <c r="E29" s="94">
        <v>0</v>
      </c>
      <c r="F29" s="150">
        <f t="shared" ref="F29:F37" si="17">E29*D29*C29</f>
        <v>0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04"/>
      <c r="U29" s="104"/>
      <c r="V29" s="104"/>
      <c r="W29" s="104"/>
      <c r="X29" s="104"/>
      <c r="Y29" s="104"/>
      <c r="Z29" s="104"/>
    </row>
    <row r="30" spans="1:26" ht="15.75" customHeight="1">
      <c r="A30" s="104"/>
      <c r="B30" s="148" t="s">
        <v>236</v>
      </c>
      <c r="C30" s="149">
        <v>1</v>
      </c>
      <c r="D30" s="94">
        <v>500000</v>
      </c>
      <c r="E30" s="94">
        <v>1</v>
      </c>
      <c r="F30" s="150">
        <f t="shared" si="17"/>
        <v>500000</v>
      </c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04"/>
      <c r="U30" s="104"/>
      <c r="V30" s="104"/>
      <c r="W30" s="104"/>
      <c r="X30" s="104"/>
      <c r="Y30" s="104"/>
      <c r="Z30" s="104"/>
    </row>
    <row r="31" spans="1:26" ht="15.75" customHeight="1">
      <c r="A31" s="104"/>
      <c r="B31" s="148" t="s">
        <v>237</v>
      </c>
      <c r="C31" s="149">
        <v>1</v>
      </c>
      <c r="D31" s="94">
        <v>150000</v>
      </c>
      <c r="E31" s="94">
        <v>12</v>
      </c>
      <c r="F31" s="150">
        <f t="shared" si="17"/>
        <v>1800000</v>
      </c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04"/>
      <c r="U31" s="104"/>
      <c r="V31" s="104"/>
      <c r="W31" s="104"/>
      <c r="X31" s="104"/>
      <c r="Y31" s="104"/>
      <c r="Z31" s="104"/>
    </row>
    <row r="32" spans="1:26" ht="15.75" customHeight="1">
      <c r="A32" s="104"/>
      <c r="B32" s="148" t="s">
        <v>244</v>
      </c>
      <c r="C32" s="149">
        <v>1</v>
      </c>
      <c r="D32" s="94">
        <v>35000</v>
      </c>
      <c r="E32" s="94">
        <v>1</v>
      </c>
      <c r="F32" s="150">
        <f t="shared" si="17"/>
        <v>35000</v>
      </c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04"/>
      <c r="U32" s="104"/>
      <c r="V32" s="104"/>
      <c r="W32" s="104"/>
      <c r="X32" s="104"/>
      <c r="Y32" s="104"/>
      <c r="Z32" s="104"/>
    </row>
    <row r="33" spans="1:26" ht="15.75" customHeight="1">
      <c r="A33" s="104"/>
      <c r="B33" s="148" t="s">
        <v>229</v>
      </c>
      <c r="C33" s="149">
        <v>1</v>
      </c>
      <c r="D33" s="94">
        <v>150000</v>
      </c>
      <c r="E33" s="94">
        <v>12</v>
      </c>
      <c r="F33" s="150">
        <f t="shared" si="17"/>
        <v>1800000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04"/>
      <c r="U33" s="104"/>
      <c r="V33" s="104"/>
      <c r="W33" s="104"/>
      <c r="X33" s="104"/>
      <c r="Y33" s="104"/>
      <c r="Z33" s="104"/>
    </row>
    <row r="34" spans="1:26" ht="15.75" customHeight="1">
      <c r="A34" s="104"/>
      <c r="B34" s="148" t="s">
        <v>226</v>
      </c>
      <c r="C34" s="149">
        <v>1</v>
      </c>
      <c r="D34" s="94">
        <v>1117172</v>
      </c>
      <c r="E34" s="94">
        <v>12</v>
      </c>
      <c r="F34" s="150">
        <f t="shared" si="17"/>
        <v>13406064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04"/>
      <c r="U34" s="104"/>
      <c r="V34" s="104"/>
      <c r="W34" s="104"/>
      <c r="X34" s="104"/>
      <c r="Y34" s="104"/>
      <c r="Z34" s="104"/>
    </row>
    <row r="35" spans="1:26" ht="15.75" customHeight="1">
      <c r="A35" s="104"/>
      <c r="B35" s="148" t="s">
        <v>235</v>
      </c>
      <c r="C35" s="149">
        <v>1</v>
      </c>
      <c r="D35" s="94">
        <v>0</v>
      </c>
      <c r="E35" s="94">
        <v>0</v>
      </c>
      <c r="F35" s="150">
        <f t="shared" si="17"/>
        <v>0</v>
      </c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04"/>
      <c r="U35" s="104"/>
      <c r="V35" s="104"/>
      <c r="W35" s="104"/>
      <c r="X35" s="104"/>
      <c r="Y35" s="104"/>
      <c r="Z35" s="104"/>
    </row>
    <row r="36" spans="1:26" ht="15.75" customHeight="1">
      <c r="A36" s="104"/>
      <c r="B36" s="148" t="s">
        <v>228</v>
      </c>
      <c r="C36" s="149">
        <v>0</v>
      </c>
      <c r="D36" s="94">
        <v>0</v>
      </c>
      <c r="E36" s="94">
        <v>0</v>
      </c>
      <c r="F36" s="150">
        <f t="shared" si="17"/>
        <v>0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04"/>
      <c r="U36" s="104"/>
      <c r="V36" s="104"/>
      <c r="W36" s="104"/>
      <c r="X36" s="104"/>
      <c r="Y36" s="104"/>
      <c r="Z36" s="104"/>
    </row>
    <row r="37" spans="1:26" ht="15.75" customHeight="1">
      <c r="A37" s="104"/>
      <c r="B37" s="151" t="s">
        <v>245</v>
      </c>
      <c r="C37" s="152">
        <v>0</v>
      </c>
      <c r="D37" s="153">
        <v>0</v>
      </c>
      <c r="E37" s="153">
        <v>0</v>
      </c>
      <c r="F37" s="154">
        <f t="shared" si="17"/>
        <v>0</v>
      </c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04"/>
      <c r="U37" s="104"/>
      <c r="V37" s="104"/>
      <c r="W37" s="104"/>
      <c r="X37" s="104"/>
      <c r="Y37" s="104"/>
      <c r="Z37" s="104"/>
    </row>
    <row r="38" spans="1:26" ht="15.75" customHeight="1">
      <c r="A38" s="104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04"/>
      <c r="U38" s="104"/>
      <c r="V38" s="104"/>
      <c r="W38" s="104"/>
      <c r="X38" s="104"/>
      <c r="Y38" s="104"/>
      <c r="Z38" s="104"/>
    </row>
    <row r="39" spans="1:26" ht="15.75" customHeight="1">
      <c r="A39" s="104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04"/>
      <c r="U39" s="104"/>
      <c r="V39" s="104"/>
      <c r="W39" s="104"/>
      <c r="X39" s="104"/>
      <c r="Y39" s="104"/>
      <c r="Z39" s="104"/>
    </row>
    <row r="40" spans="1:26" ht="15.75" customHeight="1">
      <c r="A40" s="104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04"/>
      <c r="U40" s="104"/>
      <c r="V40" s="104"/>
      <c r="W40" s="104"/>
      <c r="X40" s="104"/>
      <c r="Y40" s="104"/>
      <c r="Z40" s="104"/>
    </row>
    <row r="41" spans="1:26" ht="15.75" customHeight="1">
      <c r="A41" s="104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04"/>
      <c r="U41" s="104"/>
      <c r="V41" s="104"/>
      <c r="W41" s="104"/>
      <c r="X41" s="104"/>
      <c r="Y41" s="104"/>
      <c r="Z41" s="104"/>
    </row>
    <row r="42" spans="1:26" ht="15.75" customHeight="1">
      <c r="A42" s="104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04"/>
      <c r="U42" s="104"/>
      <c r="V42" s="104"/>
      <c r="W42" s="104"/>
      <c r="X42" s="104"/>
      <c r="Y42" s="104"/>
      <c r="Z42" s="104"/>
    </row>
    <row r="43" spans="1:26" ht="15.75" customHeight="1">
      <c r="A43" s="104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04"/>
      <c r="U43" s="104"/>
      <c r="V43" s="104"/>
      <c r="W43" s="104"/>
      <c r="X43" s="104"/>
      <c r="Y43" s="104"/>
      <c r="Z43" s="104"/>
    </row>
    <row r="44" spans="1:26" ht="15.75" customHeight="1">
      <c r="A44" s="104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04"/>
      <c r="U44" s="104"/>
      <c r="V44" s="104"/>
      <c r="W44" s="104"/>
      <c r="X44" s="104"/>
      <c r="Y44" s="104"/>
      <c r="Z44" s="104"/>
    </row>
    <row r="45" spans="1:26" ht="15.75" customHeight="1">
      <c r="A45" s="104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04"/>
      <c r="U45" s="104"/>
      <c r="V45" s="104"/>
      <c r="W45" s="104"/>
      <c r="X45" s="104"/>
      <c r="Y45" s="104"/>
      <c r="Z45" s="104"/>
    </row>
    <row r="46" spans="1:26" ht="15.75" customHeight="1">
      <c r="A46" s="104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04"/>
      <c r="U46" s="104"/>
      <c r="V46" s="104"/>
      <c r="W46" s="104"/>
      <c r="X46" s="104"/>
      <c r="Y46" s="104"/>
      <c r="Z46" s="104"/>
    </row>
    <row r="47" spans="1:26" ht="15.75" customHeight="1">
      <c r="A47" s="104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04"/>
      <c r="U47" s="104"/>
      <c r="V47" s="104"/>
      <c r="W47" s="104"/>
      <c r="X47" s="104"/>
      <c r="Y47" s="104"/>
      <c r="Z47" s="104"/>
    </row>
    <row r="48" spans="1:26" ht="15.75" customHeight="1">
      <c r="A48" s="104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04"/>
      <c r="U48" s="104"/>
      <c r="V48" s="104"/>
      <c r="W48" s="104"/>
      <c r="X48" s="104"/>
      <c r="Y48" s="104"/>
      <c r="Z48" s="104"/>
    </row>
    <row r="49" spans="1:26" ht="15.75" customHeight="1">
      <c r="A49" s="104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04"/>
      <c r="U49" s="104"/>
      <c r="V49" s="104"/>
      <c r="W49" s="104"/>
      <c r="X49" s="104"/>
      <c r="Y49" s="104"/>
      <c r="Z49" s="104"/>
    </row>
    <row r="50" spans="1:26" ht="15.75" customHeight="1">
      <c r="A50" s="104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04"/>
      <c r="U50" s="104"/>
      <c r="V50" s="104"/>
      <c r="W50" s="104"/>
      <c r="X50" s="104"/>
      <c r="Y50" s="104"/>
      <c r="Z50" s="104"/>
    </row>
    <row r="51" spans="1:26" ht="15.75" customHeight="1">
      <c r="A51" s="104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04"/>
      <c r="U51" s="104"/>
      <c r="V51" s="104"/>
      <c r="W51" s="104"/>
      <c r="X51" s="104"/>
      <c r="Y51" s="104"/>
      <c r="Z51" s="104"/>
    </row>
    <row r="52" spans="1:26" ht="15.75" customHeight="1">
      <c r="A52" s="104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04"/>
      <c r="U52" s="104"/>
      <c r="V52" s="104"/>
      <c r="W52" s="104"/>
      <c r="X52" s="104"/>
      <c r="Y52" s="104"/>
      <c r="Z52" s="104"/>
    </row>
    <row r="53" spans="1:26" ht="15.75" customHeight="1">
      <c r="A53" s="104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04"/>
      <c r="U53" s="104"/>
      <c r="V53" s="104"/>
      <c r="W53" s="104"/>
      <c r="X53" s="104"/>
      <c r="Y53" s="104"/>
      <c r="Z53" s="104"/>
    </row>
    <row r="54" spans="1:26" ht="15.75" customHeight="1">
      <c r="A54" s="104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04"/>
      <c r="U54" s="104"/>
      <c r="V54" s="104"/>
      <c r="W54" s="104"/>
      <c r="X54" s="104"/>
      <c r="Y54" s="104"/>
      <c r="Z54" s="104"/>
    </row>
    <row r="55" spans="1:26" ht="15.75" customHeight="1">
      <c r="A55" s="104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04"/>
      <c r="U55" s="104"/>
      <c r="V55" s="104"/>
      <c r="W55" s="104"/>
      <c r="X55" s="104"/>
      <c r="Y55" s="104"/>
      <c r="Z55" s="104"/>
    </row>
    <row r="56" spans="1:26" ht="15.75" customHeight="1">
      <c r="A56" s="104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04"/>
      <c r="U56" s="104"/>
      <c r="V56" s="104"/>
      <c r="W56" s="104"/>
      <c r="X56" s="104"/>
      <c r="Y56" s="104"/>
      <c r="Z56" s="104"/>
    </row>
    <row r="57" spans="1:26" ht="15.75" customHeight="1">
      <c r="A57" s="104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04"/>
      <c r="U57" s="104"/>
      <c r="V57" s="104"/>
      <c r="W57" s="104"/>
      <c r="X57" s="104"/>
      <c r="Y57" s="104"/>
      <c r="Z57" s="104"/>
    </row>
    <row r="58" spans="1:26" ht="15.75" customHeight="1">
      <c r="A58" s="104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04"/>
      <c r="U58" s="104"/>
      <c r="V58" s="104"/>
      <c r="W58" s="104"/>
      <c r="X58" s="104"/>
      <c r="Y58" s="104"/>
      <c r="Z58" s="104"/>
    </row>
    <row r="59" spans="1:26" ht="15.75" customHeight="1">
      <c r="A59" s="104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04"/>
      <c r="U59" s="104"/>
      <c r="V59" s="104"/>
      <c r="W59" s="104"/>
      <c r="X59" s="104"/>
      <c r="Y59" s="104"/>
      <c r="Z59" s="104"/>
    </row>
    <row r="60" spans="1:26" ht="15.75" customHeight="1">
      <c r="A60" s="104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04"/>
      <c r="U60" s="104"/>
      <c r="V60" s="104"/>
      <c r="W60" s="104"/>
      <c r="X60" s="104"/>
      <c r="Y60" s="104"/>
      <c r="Z60" s="104"/>
    </row>
    <row r="61" spans="1:26" ht="15.75" customHeight="1">
      <c r="A61" s="104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04"/>
      <c r="U61" s="104"/>
      <c r="V61" s="104"/>
      <c r="W61" s="104"/>
      <c r="X61" s="104"/>
      <c r="Y61" s="104"/>
      <c r="Z61" s="104"/>
    </row>
    <row r="62" spans="1:26" ht="15.75" customHeight="1">
      <c r="A62" s="104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04"/>
      <c r="U62" s="104"/>
      <c r="V62" s="104"/>
      <c r="W62" s="104"/>
      <c r="X62" s="104"/>
      <c r="Y62" s="104"/>
      <c r="Z62" s="104"/>
    </row>
    <row r="63" spans="1:26" ht="15.75" customHeight="1">
      <c r="A63" s="104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04"/>
      <c r="U63" s="104"/>
      <c r="V63" s="104"/>
      <c r="W63" s="104"/>
      <c r="X63" s="104"/>
      <c r="Y63" s="104"/>
      <c r="Z63" s="104"/>
    </row>
    <row r="64" spans="1:26" ht="15.75" customHeight="1">
      <c r="A64" s="104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04"/>
      <c r="U64" s="104"/>
      <c r="V64" s="104"/>
      <c r="W64" s="104"/>
      <c r="X64" s="104"/>
      <c r="Y64" s="104"/>
      <c r="Z64" s="104"/>
    </row>
    <row r="65" spans="1:26" ht="15.75" customHeight="1">
      <c r="A65" s="104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04"/>
      <c r="U65" s="104"/>
      <c r="V65" s="104"/>
      <c r="W65" s="104"/>
      <c r="X65" s="104"/>
      <c r="Y65" s="104"/>
      <c r="Z65" s="104"/>
    </row>
    <row r="66" spans="1:26" ht="15.75" customHeight="1">
      <c r="A66" s="104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04"/>
      <c r="U66" s="104"/>
      <c r="V66" s="104"/>
      <c r="W66" s="104"/>
      <c r="X66" s="104"/>
      <c r="Y66" s="104"/>
      <c r="Z66" s="104"/>
    </row>
    <row r="67" spans="1:26" ht="15.75" customHeight="1">
      <c r="A67" s="104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04"/>
      <c r="U67" s="104"/>
      <c r="V67" s="104"/>
      <c r="W67" s="104"/>
      <c r="X67" s="104"/>
      <c r="Y67" s="104"/>
      <c r="Z67" s="104"/>
    </row>
    <row r="68" spans="1:26" ht="15.75" customHeight="1">
      <c r="A68" s="104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04"/>
      <c r="U68" s="104"/>
      <c r="V68" s="104"/>
      <c r="W68" s="104"/>
      <c r="X68" s="104"/>
      <c r="Y68" s="104"/>
      <c r="Z68" s="104"/>
    </row>
    <row r="69" spans="1:26" ht="15.75" customHeight="1">
      <c r="A69" s="10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04"/>
      <c r="U69" s="104"/>
      <c r="V69" s="104"/>
      <c r="W69" s="104"/>
      <c r="X69" s="104"/>
      <c r="Y69" s="104"/>
      <c r="Z69" s="104"/>
    </row>
    <row r="70" spans="1:26" ht="15.75" customHeight="1">
      <c r="A70" s="104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04"/>
      <c r="U70" s="104"/>
      <c r="V70" s="104"/>
      <c r="W70" s="104"/>
      <c r="X70" s="104"/>
      <c r="Y70" s="104"/>
      <c r="Z70" s="104"/>
    </row>
    <row r="71" spans="1:26" ht="15.75" customHeight="1">
      <c r="A71" s="104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04"/>
      <c r="U71" s="104"/>
      <c r="V71" s="104"/>
      <c r="W71" s="104"/>
      <c r="X71" s="104"/>
      <c r="Y71" s="104"/>
      <c r="Z71" s="104"/>
    </row>
    <row r="72" spans="1:26" ht="15.75" customHeight="1">
      <c r="A72" s="104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04"/>
      <c r="U72" s="104"/>
      <c r="V72" s="104"/>
      <c r="W72" s="104"/>
      <c r="X72" s="104"/>
      <c r="Y72" s="104"/>
      <c r="Z72" s="104"/>
    </row>
    <row r="73" spans="1:26" ht="15.75" customHeight="1">
      <c r="A73" s="104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04"/>
      <c r="U73" s="104"/>
      <c r="V73" s="104"/>
      <c r="W73" s="104"/>
      <c r="X73" s="104"/>
      <c r="Y73" s="104"/>
      <c r="Z73" s="104"/>
    </row>
    <row r="74" spans="1:26" ht="15.75" customHeight="1">
      <c r="A74" s="104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04"/>
      <c r="U74" s="104"/>
      <c r="V74" s="104"/>
      <c r="W74" s="104"/>
      <c r="X74" s="104"/>
      <c r="Y74" s="104"/>
      <c r="Z74" s="104"/>
    </row>
    <row r="75" spans="1:26" ht="15.75" customHeight="1">
      <c r="A75" s="104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04"/>
      <c r="U75" s="104"/>
      <c r="V75" s="104"/>
      <c r="W75" s="104"/>
      <c r="X75" s="104"/>
      <c r="Y75" s="104"/>
      <c r="Z75" s="104"/>
    </row>
    <row r="76" spans="1:26" ht="15.75" customHeight="1">
      <c r="A76" s="104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04"/>
      <c r="U76" s="104"/>
      <c r="V76" s="104"/>
      <c r="W76" s="104"/>
      <c r="X76" s="104"/>
      <c r="Y76" s="104"/>
      <c r="Z76" s="104"/>
    </row>
    <row r="77" spans="1:26" ht="15.75" customHeight="1">
      <c r="A77" s="104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04"/>
      <c r="U77" s="104"/>
      <c r="V77" s="104"/>
      <c r="W77" s="104"/>
      <c r="X77" s="104"/>
      <c r="Y77" s="104"/>
      <c r="Z77" s="104"/>
    </row>
    <row r="78" spans="1:26" ht="15.75" customHeight="1">
      <c r="A78" s="104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04"/>
      <c r="U78" s="104"/>
      <c r="V78" s="104"/>
      <c r="W78" s="104"/>
      <c r="X78" s="104"/>
      <c r="Y78" s="104"/>
      <c r="Z78" s="104"/>
    </row>
    <row r="79" spans="1:26" ht="15.75" customHeight="1">
      <c r="A79" s="104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04"/>
      <c r="U79" s="104"/>
      <c r="V79" s="104"/>
      <c r="W79" s="104"/>
      <c r="X79" s="104"/>
      <c r="Y79" s="104"/>
      <c r="Z79" s="104"/>
    </row>
    <row r="80" spans="1:26" ht="15.75" customHeight="1">
      <c r="A80" s="104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04"/>
      <c r="U80" s="104"/>
      <c r="V80" s="104"/>
      <c r="W80" s="104"/>
      <c r="X80" s="104"/>
      <c r="Y80" s="104"/>
      <c r="Z80" s="104"/>
    </row>
    <row r="81" spans="1:26" ht="15.75" customHeight="1">
      <c r="A81" s="104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04"/>
      <c r="U81" s="104"/>
      <c r="V81" s="104"/>
      <c r="W81" s="104"/>
      <c r="X81" s="104"/>
      <c r="Y81" s="104"/>
      <c r="Z81" s="104"/>
    </row>
    <row r="82" spans="1:26" ht="15.75" customHeight="1">
      <c r="A82" s="104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04"/>
      <c r="U82" s="104"/>
      <c r="V82" s="104"/>
      <c r="W82" s="104"/>
      <c r="X82" s="104"/>
      <c r="Y82" s="104"/>
      <c r="Z82" s="104"/>
    </row>
    <row r="83" spans="1:26" ht="15.75" customHeight="1">
      <c r="A83" s="104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04"/>
      <c r="U83" s="104"/>
      <c r="V83" s="104"/>
      <c r="W83" s="104"/>
      <c r="X83" s="104"/>
      <c r="Y83" s="104"/>
      <c r="Z83" s="104"/>
    </row>
    <row r="84" spans="1:26" ht="15.75" customHeight="1">
      <c r="A84" s="104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04"/>
      <c r="U84" s="104"/>
      <c r="V84" s="104"/>
      <c r="W84" s="104"/>
      <c r="X84" s="104"/>
      <c r="Y84" s="104"/>
      <c r="Z84" s="104"/>
    </row>
    <row r="85" spans="1:26" ht="15.75" customHeight="1">
      <c r="A85" s="104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04"/>
      <c r="U85" s="104"/>
      <c r="V85" s="104"/>
      <c r="W85" s="104"/>
      <c r="X85" s="104"/>
      <c r="Y85" s="104"/>
      <c r="Z85" s="104"/>
    </row>
    <row r="86" spans="1:26" ht="15.75" customHeight="1">
      <c r="A86" s="104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04"/>
      <c r="U86" s="104"/>
      <c r="V86" s="104"/>
      <c r="W86" s="104"/>
      <c r="X86" s="104"/>
      <c r="Y86" s="104"/>
      <c r="Z86" s="104"/>
    </row>
    <row r="87" spans="1:26" ht="15.75" customHeight="1">
      <c r="A87" s="104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04"/>
      <c r="U87" s="104"/>
      <c r="V87" s="104"/>
      <c r="W87" s="104"/>
      <c r="X87" s="104"/>
      <c r="Y87" s="104"/>
      <c r="Z87" s="104"/>
    </row>
    <row r="88" spans="1:26" ht="15.75" customHeight="1">
      <c r="A88" s="104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04"/>
      <c r="U88" s="104"/>
      <c r="V88" s="104"/>
      <c r="W88" s="104"/>
      <c r="X88" s="104"/>
      <c r="Y88" s="104"/>
      <c r="Z88" s="104"/>
    </row>
    <row r="89" spans="1:26" ht="15.75" customHeight="1">
      <c r="A89" s="104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04"/>
      <c r="U89" s="104"/>
      <c r="V89" s="104"/>
      <c r="W89" s="104"/>
      <c r="X89" s="104"/>
      <c r="Y89" s="104"/>
      <c r="Z89" s="104"/>
    </row>
    <row r="90" spans="1:26" ht="15.75" customHeight="1">
      <c r="A90" s="104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04"/>
      <c r="U90" s="104"/>
      <c r="V90" s="104"/>
      <c r="W90" s="104"/>
      <c r="X90" s="104"/>
      <c r="Y90" s="104"/>
      <c r="Z90" s="104"/>
    </row>
    <row r="91" spans="1:26" ht="15.75" customHeight="1">
      <c r="A91" s="104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04"/>
      <c r="U91" s="104"/>
      <c r="V91" s="104"/>
      <c r="W91" s="104"/>
      <c r="X91" s="104"/>
      <c r="Y91" s="104"/>
      <c r="Z91" s="104"/>
    </row>
    <row r="92" spans="1:26" ht="15.75" customHeight="1">
      <c r="A92" s="104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04"/>
      <c r="U92" s="104"/>
      <c r="V92" s="104"/>
      <c r="W92" s="104"/>
      <c r="X92" s="104"/>
      <c r="Y92" s="104"/>
      <c r="Z92" s="104"/>
    </row>
    <row r="93" spans="1:26" ht="15.75" customHeight="1">
      <c r="A93" s="104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04"/>
      <c r="U93" s="104"/>
      <c r="V93" s="104"/>
      <c r="W93" s="104"/>
      <c r="X93" s="104"/>
      <c r="Y93" s="104"/>
      <c r="Z93" s="104"/>
    </row>
    <row r="94" spans="1:26" ht="15.75" customHeight="1">
      <c r="A94" s="104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04"/>
      <c r="U94" s="104"/>
      <c r="V94" s="104"/>
      <c r="W94" s="104"/>
      <c r="X94" s="104"/>
      <c r="Y94" s="104"/>
      <c r="Z94" s="104"/>
    </row>
    <row r="95" spans="1:26" ht="15.75" customHeight="1">
      <c r="A95" s="104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04"/>
      <c r="U95" s="104"/>
      <c r="V95" s="104"/>
      <c r="W95" s="104"/>
      <c r="X95" s="104"/>
      <c r="Y95" s="104"/>
      <c r="Z95" s="104"/>
    </row>
    <row r="96" spans="1:26" ht="15.75" customHeight="1">
      <c r="A96" s="104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04"/>
      <c r="U96" s="104"/>
      <c r="V96" s="104"/>
      <c r="W96" s="104"/>
      <c r="X96" s="104"/>
      <c r="Y96" s="104"/>
      <c r="Z96" s="104"/>
    </row>
    <row r="97" spans="1:26" ht="15.75" customHeight="1">
      <c r="A97" s="104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04"/>
      <c r="U97" s="104"/>
      <c r="V97" s="104"/>
      <c r="W97" s="104"/>
      <c r="X97" s="104"/>
      <c r="Y97" s="104"/>
      <c r="Z97" s="104"/>
    </row>
    <row r="98" spans="1:26" ht="15.75" customHeight="1">
      <c r="A98" s="104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04"/>
      <c r="U98" s="104"/>
      <c r="V98" s="104"/>
      <c r="W98" s="104"/>
      <c r="X98" s="104"/>
      <c r="Y98" s="104"/>
      <c r="Z98" s="104"/>
    </row>
    <row r="99" spans="1:26" ht="15.75" customHeight="1">
      <c r="A99" s="104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04"/>
      <c r="U99" s="104"/>
      <c r="V99" s="104"/>
      <c r="W99" s="104"/>
      <c r="X99" s="104"/>
      <c r="Y99" s="104"/>
      <c r="Z99" s="104"/>
    </row>
    <row r="100" spans="1:26" ht="15.75" customHeight="1">
      <c r="A100" s="104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04"/>
      <c r="U100" s="104"/>
      <c r="V100" s="104"/>
      <c r="W100" s="104"/>
      <c r="X100" s="104"/>
      <c r="Y100" s="104"/>
      <c r="Z100" s="104"/>
    </row>
    <row r="101" spans="1:26" ht="15.75" customHeight="1">
      <c r="A101" s="104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04"/>
      <c r="U101" s="104"/>
      <c r="V101" s="104"/>
      <c r="W101" s="104"/>
      <c r="X101" s="104"/>
      <c r="Y101" s="104"/>
      <c r="Z101" s="104"/>
    </row>
    <row r="102" spans="1:26" ht="15.75" customHeight="1">
      <c r="A102" s="104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04"/>
      <c r="U102" s="104"/>
      <c r="V102" s="104"/>
      <c r="W102" s="104"/>
      <c r="X102" s="104"/>
      <c r="Y102" s="104"/>
      <c r="Z102" s="104"/>
    </row>
    <row r="103" spans="1:26" ht="15.75" customHeight="1">
      <c r="A103" s="104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04"/>
      <c r="U103" s="104"/>
      <c r="V103" s="104"/>
      <c r="W103" s="104"/>
      <c r="X103" s="104"/>
      <c r="Y103" s="104"/>
      <c r="Z103" s="104"/>
    </row>
    <row r="104" spans="1:26" ht="15.75" customHeight="1">
      <c r="A104" s="104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04"/>
      <c r="U104" s="104"/>
      <c r="V104" s="104"/>
      <c r="W104" s="104"/>
      <c r="X104" s="104"/>
      <c r="Y104" s="104"/>
      <c r="Z104" s="104"/>
    </row>
    <row r="105" spans="1:26" ht="15.75" customHeight="1">
      <c r="A105" s="104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04"/>
      <c r="U105" s="104"/>
      <c r="V105" s="104"/>
      <c r="W105" s="104"/>
      <c r="X105" s="104"/>
      <c r="Y105" s="104"/>
      <c r="Z105" s="104"/>
    </row>
    <row r="106" spans="1:26" ht="15.75" customHeight="1">
      <c r="A106" s="104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04"/>
      <c r="U106" s="104"/>
      <c r="V106" s="104"/>
      <c r="W106" s="104"/>
      <c r="X106" s="104"/>
      <c r="Y106" s="104"/>
      <c r="Z106" s="104"/>
    </row>
    <row r="107" spans="1:26" ht="15.75" customHeight="1">
      <c r="A107" s="104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04"/>
      <c r="U107" s="104"/>
      <c r="V107" s="104"/>
      <c r="W107" s="104"/>
      <c r="X107" s="104"/>
      <c r="Y107" s="104"/>
      <c r="Z107" s="104"/>
    </row>
    <row r="108" spans="1:26" ht="15.75" customHeight="1">
      <c r="A108" s="104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04"/>
      <c r="U108" s="104"/>
      <c r="V108" s="104"/>
      <c r="W108" s="104"/>
      <c r="X108" s="104"/>
      <c r="Y108" s="104"/>
      <c r="Z108" s="104"/>
    </row>
    <row r="109" spans="1:26" ht="15.75" customHeight="1">
      <c r="A109" s="104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04"/>
      <c r="U109" s="104"/>
      <c r="V109" s="104"/>
      <c r="W109" s="104"/>
      <c r="X109" s="104"/>
      <c r="Y109" s="104"/>
      <c r="Z109" s="104"/>
    </row>
    <row r="110" spans="1:26" ht="15.75" customHeight="1">
      <c r="A110" s="104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04"/>
      <c r="U110" s="104"/>
      <c r="V110" s="104"/>
      <c r="W110" s="104"/>
      <c r="X110" s="104"/>
      <c r="Y110" s="104"/>
      <c r="Z110" s="104"/>
    </row>
    <row r="111" spans="1:26" ht="15.75" customHeight="1">
      <c r="A111" s="104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04"/>
      <c r="U111" s="104"/>
      <c r="V111" s="104"/>
      <c r="W111" s="104"/>
      <c r="X111" s="104"/>
      <c r="Y111" s="104"/>
      <c r="Z111" s="104"/>
    </row>
    <row r="112" spans="1:26" ht="15.75" customHeight="1">
      <c r="A112" s="104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04"/>
      <c r="U112" s="104"/>
      <c r="V112" s="104"/>
      <c r="W112" s="104"/>
      <c r="X112" s="104"/>
      <c r="Y112" s="104"/>
      <c r="Z112" s="104"/>
    </row>
    <row r="113" spans="1:26" ht="15.75" customHeight="1">
      <c r="A113" s="104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04"/>
      <c r="U113" s="104"/>
      <c r="V113" s="104"/>
      <c r="W113" s="104"/>
      <c r="X113" s="104"/>
      <c r="Y113" s="104"/>
      <c r="Z113" s="104"/>
    </row>
    <row r="114" spans="1:26" ht="15.75" customHeight="1">
      <c r="A114" s="104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04"/>
      <c r="U114" s="104"/>
      <c r="V114" s="104"/>
      <c r="W114" s="104"/>
      <c r="X114" s="104"/>
      <c r="Y114" s="104"/>
      <c r="Z114" s="104"/>
    </row>
    <row r="115" spans="1:26" ht="15.75" customHeight="1">
      <c r="A115" s="10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04"/>
      <c r="U115" s="104"/>
      <c r="V115" s="104"/>
      <c r="W115" s="104"/>
      <c r="X115" s="104"/>
      <c r="Y115" s="104"/>
      <c r="Z115" s="104"/>
    </row>
    <row r="116" spans="1:26" ht="15.75" customHeight="1">
      <c r="A116" s="10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04"/>
      <c r="U116" s="104"/>
      <c r="V116" s="104"/>
      <c r="W116" s="104"/>
      <c r="X116" s="104"/>
      <c r="Y116" s="104"/>
      <c r="Z116" s="104"/>
    </row>
    <row r="117" spans="1:26" ht="15.75" customHeight="1">
      <c r="A117" s="104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04"/>
      <c r="U117" s="104"/>
      <c r="V117" s="104"/>
      <c r="W117" s="104"/>
      <c r="X117" s="104"/>
      <c r="Y117" s="104"/>
      <c r="Z117" s="104"/>
    </row>
    <row r="118" spans="1:26" ht="15.75" customHeight="1">
      <c r="A118" s="104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04"/>
      <c r="U118" s="104"/>
      <c r="V118" s="104"/>
      <c r="W118" s="104"/>
      <c r="X118" s="104"/>
      <c r="Y118" s="104"/>
      <c r="Z118" s="104"/>
    </row>
    <row r="119" spans="1:26" ht="15.75" customHeight="1">
      <c r="A119" s="104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04"/>
      <c r="U119" s="104"/>
      <c r="V119" s="104"/>
      <c r="W119" s="104"/>
      <c r="X119" s="104"/>
      <c r="Y119" s="104"/>
      <c r="Z119" s="104"/>
    </row>
    <row r="120" spans="1:26" ht="15.75" customHeight="1">
      <c r="A120" s="104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04"/>
      <c r="U120" s="104"/>
      <c r="V120" s="104"/>
      <c r="W120" s="104"/>
      <c r="X120" s="104"/>
      <c r="Y120" s="104"/>
      <c r="Z120" s="104"/>
    </row>
    <row r="121" spans="1:26" ht="15.75" customHeight="1">
      <c r="A121" s="104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04"/>
      <c r="U121" s="104"/>
      <c r="V121" s="104"/>
      <c r="W121" s="104"/>
      <c r="X121" s="104"/>
      <c r="Y121" s="104"/>
      <c r="Z121" s="104"/>
    </row>
    <row r="122" spans="1:26" ht="15.75" customHeight="1">
      <c r="A122" s="104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04"/>
      <c r="U122" s="104"/>
      <c r="V122" s="104"/>
      <c r="W122" s="104"/>
      <c r="X122" s="104"/>
      <c r="Y122" s="104"/>
      <c r="Z122" s="104"/>
    </row>
    <row r="123" spans="1:26" ht="15.75" customHeight="1">
      <c r="A123" s="104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04"/>
      <c r="U123" s="104"/>
      <c r="V123" s="104"/>
      <c r="W123" s="104"/>
      <c r="X123" s="104"/>
      <c r="Y123" s="104"/>
      <c r="Z123" s="104"/>
    </row>
    <row r="124" spans="1:26" ht="15.75" customHeight="1">
      <c r="A124" s="104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04"/>
      <c r="U124" s="104"/>
      <c r="V124" s="104"/>
      <c r="W124" s="104"/>
      <c r="X124" s="104"/>
      <c r="Y124" s="104"/>
      <c r="Z124" s="104"/>
    </row>
    <row r="125" spans="1:26" ht="15.75" customHeight="1">
      <c r="A125" s="104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04"/>
      <c r="U125" s="104"/>
      <c r="V125" s="104"/>
      <c r="W125" s="104"/>
      <c r="X125" s="104"/>
      <c r="Y125" s="104"/>
      <c r="Z125" s="104"/>
    </row>
    <row r="126" spans="1:26" ht="15.75" customHeight="1">
      <c r="A126" s="104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04"/>
      <c r="U126" s="104"/>
      <c r="V126" s="104"/>
      <c r="W126" s="104"/>
      <c r="X126" s="104"/>
      <c r="Y126" s="104"/>
      <c r="Z126" s="104"/>
    </row>
    <row r="127" spans="1:26" ht="15.75" customHeight="1">
      <c r="A127" s="104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04"/>
      <c r="U127" s="104"/>
      <c r="V127" s="104"/>
      <c r="W127" s="104"/>
      <c r="X127" s="104"/>
      <c r="Y127" s="104"/>
      <c r="Z127" s="104"/>
    </row>
    <row r="128" spans="1:26" ht="15.75" customHeight="1">
      <c r="A128" s="104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04"/>
      <c r="U128" s="104"/>
      <c r="V128" s="104"/>
      <c r="W128" s="104"/>
      <c r="X128" s="104"/>
      <c r="Y128" s="104"/>
      <c r="Z128" s="104"/>
    </row>
    <row r="129" spans="1:26" ht="15.75" customHeight="1">
      <c r="A129" s="104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04"/>
      <c r="U129" s="104"/>
      <c r="V129" s="104"/>
      <c r="W129" s="104"/>
      <c r="X129" s="104"/>
      <c r="Y129" s="104"/>
      <c r="Z129" s="104"/>
    </row>
    <row r="130" spans="1:26" ht="15.75" customHeight="1">
      <c r="A130" s="104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04"/>
      <c r="U130" s="104"/>
      <c r="V130" s="104"/>
      <c r="W130" s="104"/>
      <c r="X130" s="104"/>
      <c r="Y130" s="104"/>
      <c r="Z130" s="104"/>
    </row>
    <row r="131" spans="1:26" ht="15.75" customHeight="1">
      <c r="A131" s="10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04"/>
      <c r="U131" s="104"/>
      <c r="V131" s="104"/>
      <c r="W131" s="104"/>
      <c r="X131" s="104"/>
      <c r="Y131" s="104"/>
      <c r="Z131" s="104"/>
    </row>
    <row r="132" spans="1:26" ht="15.75" customHeight="1">
      <c r="A132" s="104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04"/>
      <c r="U132" s="104"/>
      <c r="V132" s="104"/>
      <c r="W132" s="104"/>
      <c r="X132" s="104"/>
      <c r="Y132" s="104"/>
      <c r="Z132" s="104"/>
    </row>
    <row r="133" spans="1:26" ht="15.75" customHeight="1">
      <c r="A133" s="104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04"/>
      <c r="U133" s="104"/>
      <c r="V133" s="104"/>
      <c r="W133" s="104"/>
      <c r="X133" s="104"/>
      <c r="Y133" s="104"/>
      <c r="Z133" s="104"/>
    </row>
    <row r="134" spans="1:26" ht="15.75" customHeight="1">
      <c r="A134" s="104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04"/>
      <c r="U134" s="104"/>
      <c r="V134" s="104"/>
      <c r="W134" s="104"/>
      <c r="X134" s="104"/>
      <c r="Y134" s="104"/>
      <c r="Z134" s="104"/>
    </row>
    <row r="135" spans="1:26" ht="15.75" customHeight="1">
      <c r="A135" s="104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04"/>
      <c r="U135" s="104"/>
      <c r="V135" s="104"/>
      <c r="W135" s="104"/>
      <c r="X135" s="104"/>
      <c r="Y135" s="104"/>
      <c r="Z135" s="104"/>
    </row>
    <row r="136" spans="1:26" ht="15.75" customHeight="1">
      <c r="A136" s="104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04"/>
      <c r="U136" s="104"/>
      <c r="V136" s="104"/>
      <c r="W136" s="104"/>
      <c r="X136" s="104"/>
      <c r="Y136" s="104"/>
      <c r="Z136" s="104"/>
    </row>
    <row r="137" spans="1:26" ht="15.75" customHeight="1">
      <c r="A137" s="104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04"/>
      <c r="U137" s="104"/>
      <c r="V137" s="104"/>
      <c r="W137" s="104"/>
      <c r="X137" s="104"/>
      <c r="Y137" s="104"/>
      <c r="Z137" s="104"/>
    </row>
    <row r="138" spans="1:26" ht="15.75" customHeight="1">
      <c r="A138" s="104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04"/>
      <c r="U138" s="104"/>
      <c r="V138" s="104"/>
      <c r="W138" s="104"/>
      <c r="X138" s="104"/>
      <c r="Y138" s="104"/>
      <c r="Z138" s="104"/>
    </row>
    <row r="139" spans="1:26" ht="15.75" customHeight="1">
      <c r="A139" s="104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04"/>
      <c r="U139" s="104"/>
      <c r="V139" s="104"/>
      <c r="W139" s="104"/>
      <c r="X139" s="104"/>
      <c r="Y139" s="104"/>
      <c r="Z139" s="104"/>
    </row>
    <row r="140" spans="1:26" ht="15.75" customHeight="1">
      <c r="A140" s="104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04"/>
      <c r="U140" s="104"/>
      <c r="V140" s="104"/>
      <c r="W140" s="104"/>
      <c r="X140" s="104"/>
      <c r="Y140" s="104"/>
      <c r="Z140" s="104"/>
    </row>
    <row r="141" spans="1:26" ht="15.75" customHeight="1">
      <c r="A141" s="104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04"/>
      <c r="U141" s="104"/>
      <c r="V141" s="104"/>
      <c r="W141" s="104"/>
      <c r="X141" s="104"/>
      <c r="Y141" s="104"/>
      <c r="Z141" s="104"/>
    </row>
    <row r="142" spans="1:26" ht="15.75" customHeight="1">
      <c r="A142" s="104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04"/>
      <c r="U142" s="104"/>
      <c r="V142" s="104"/>
      <c r="W142" s="104"/>
      <c r="X142" s="104"/>
      <c r="Y142" s="104"/>
      <c r="Z142" s="104"/>
    </row>
    <row r="143" spans="1:26" ht="15.75" customHeight="1">
      <c r="A143" s="104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04"/>
      <c r="U143" s="104"/>
      <c r="V143" s="104"/>
      <c r="W143" s="104"/>
      <c r="X143" s="104"/>
      <c r="Y143" s="104"/>
      <c r="Z143" s="104"/>
    </row>
    <row r="144" spans="1:26" ht="15.75" customHeight="1">
      <c r="A144" s="104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04"/>
      <c r="U144" s="104"/>
      <c r="V144" s="104"/>
      <c r="W144" s="104"/>
      <c r="X144" s="104"/>
      <c r="Y144" s="104"/>
      <c r="Z144" s="104"/>
    </row>
    <row r="145" spans="1:26" ht="15.75" customHeight="1">
      <c r="A145" s="104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04"/>
      <c r="U145" s="104"/>
      <c r="V145" s="104"/>
      <c r="W145" s="104"/>
      <c r="X145" s="104"/>
      <c r="Y145" s="104"/>
      <c r="Z145" s="104"/>
    </row>
    <row r="146" spans="1:26" ht="15.75" customHeight="1">
      <c r="A146" s="104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04"/>
      <c r="U146" s="104"/>
      <c r="V146" s="104"/>
      <c r="W146" s="104"/>
      <c r="X146" s="104"/>
      <c r="Y146" s="104"/>
      <c r="Z146" s="104"/>
    </row>
    <row r="147" spans="1:26" ht="15.75" customHeight="1">
      <c r="A147" s="104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04"/>
      <c r="U147" s="104"/>
      <c r="V147" s="104"/>
      <c r="W147" s="104"/>
      <c r="X147" s="104"/>
      <c r="Y147" s="104"/>
      <c r="Z147" s="104"/>
    </row>
    <row r="148" spans="1:26" ht="15.75" customHeight="1">
      <c r="A148" s="104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04"/>
      <c r="U148" s="104"/>
      <c r="V148" s="104"/>
      <c r="W148" s="104"/>
      <c r="X148" s="104"/>
      <c r="Y148" s="104"/>
      <c r="Z148" s="104"/>
    </row>
    <row r="149" spans="1:26" ht="15.75" customHeight="1">
      <c r="A149" s="104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04"/>
      <c r="U149" s="104"/>
      <c r="V149" s="104"/>
      <c r="W149" s="104"/>
      <c r="X149" s="104"/>
      <c r="Y149" s="104"/>
      <c r="Z149" s="104"/>
    </row>
    <row r="150" spans="1:26" ht="15.75" customHeight="1">
      <c r="A150" s="104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04"/>
      <c r="U150" s="104"/>
      <c r="V150" s="104"/>
      <c r="W150" s="104"/>
      <c r="X150" s="104"/>
      <c r="Y150" s="104"/>
      <c r="Z150" s="104"/>
    </row>
    <row r="151" spans="1:26" ht="15.75" customHeight="1">
      <c r="A151" s="10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04"/>
      <c r="U151" s="104"/>
      <c r="V151" s="104"/>
      <c r="W151" s="104"/>
      <c r="X151" s="104"/>
      <c r="Y151" s="104"/>
      <c r="Z151" s="104"/>
    </row>
    <row r="152" spans="1:26" ht="15.75" customHeight="1">
      <c r="A152" s="104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04"/>
      <c r="U152" s="104"/>
      <c r="V152" s="104"/>
      <c r="W152" s="104"/>
      <c r="X152" s="104"/>
      <c r="Y152" s="104"/>
      <c r="Z152" s="104"/>
    </row>
    <row r="153" spans="1:26" ht="15.75" customHeight="1">
      <c r="A153" s="104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04"/>
      <c r="U153" s="104"/>
      <c r="V153" s="104"/>
      <c r="W153" s="104"/>
      <c r="X153" s="104"/>
      <c r="Y153" s="104"/>
      <c r="Z153" s="104"/>
    </row>
    <row r="154" spans="1:26" ht="15.75" customHeight="1">
      <c r="A154" s="104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04"/>
      <c r="U154" s="104"/>
      <c r="V154" s="104"/>
      <c r="W154" s="104"/>
      <c r="X154" s="104"/>
      <c r="Y154" s="104"/>
      <c r="Z154" s="104"/>
    </row>
    <row r="155" spans="1:26" ht="15.75" customHeight="1">
      <c r="A155" s="104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04"/>
      <c r="U155" s="104"/>
      <c r="V155" s="104"/>
      <c r="W155" s="104"/>
      <c r="X155" s="104"/>
      <c r="Y155" s="104"/>
      <c r="Z155" s="104"/>
    </row>
    <row r="156" spans="1:26" ht="15.75" customHeight="1">
      <c r="A156" s="104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04"/>
      <c r="U156" s="104"/>
      <c r="V156" s="104"/>
      <c r="W156" s="104"/>
      <c r="X156" s="104"/>
      <c r="Y156" s="104"/>
      <c r="Z156" s="104"/>
    </row>
    <row r="157" spans="1:26" ht="15.75" customHeight="1">
      <c r="A157" s="104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04"/>
      <c r="U157" s="104"/>
      <c r="V157" s="104"/>
      <c r="W157" s="104"/>
      <c r="X157" s="104"/>
      <c r="Y157" s="104"/>
      <c r="Z157" s="104"/>
    </row>
    <row r="158" spans="1:26" ht="15.75" customHeight="1">
      <c r="A158" s="104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04"/>
      <c r="U158" s="104"/>
      <c r="V158" s="104"/>
      <c r="W158" s="104"/>
      <c r="X158" s="104"/>
      <c r="Y158" s="104"/>
      <c r="Z158" s="104"/>
    </row>
    <row r="159" spans="1:26" ht="15.75" customHeight="1">
      <c r="A159" s="104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04"/>
      <c r="U159" s="104"/>
      <c r="V159" s="104"/>
      <c r="W159" s="104"/>
      <c r="X159" s="104"/>
      <c r="Y159" s="104"/>
      <c r="Z159" s="104"/>
    </row>
    <row r="160" spans="1:26" ht="15.75" customHeight="1">
      <c r="A160" s="104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04"/>
      <c r="U160" s="104"/>
      <c r="V160" s="104"/>
      <c r="W160" s="104"/>
      <c r="X160" s="104"/>
      <c r="Y160" s="104"/>
      <c r="Z160" s="104"/>
    </row>
    <row r="161" spans="1:26" ht="15.75" customHeight="1">
      <c r="A161" s="104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04"/>
      <c r="U161" s="104"/>
      <c r="V161" s="104"/>
      <c r="W161" s="104"/>
      <c r="X161" s="104"/>
      <c r="Y161" s="104"/>
      <c r="Z161" s="104"/>
    </row>
    <row r="162" spans="1:26" ht="15.75" customHeight="1">
      <c r="A162" s="104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04"/>
      <c r="U162" s="104"/>
      <c r="V162" s="104"/>
      <c r="W162" s="104"/>
      <c r="X162" s="104"/>
      <c r="Y162" s="104"/>
      <c r="Z162" s="104"/>
    </row>
    <row r="163" spans="1:26" ht="15.75" customHeight="1">
      <c r="A163" s="104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04"/>
      <c r="U163" s="104"/>
      <c r="V163" s="104"/>
      <c r="W163" s="104"/>
      <c r="X163" s="104"/>
      <c r="Y163" s="104"/>
      <c r="Z163" s="104"/>
    </row>
    <row r="164" spans="1:26" ht="15.75" customHeight="1">
      <c r="A164" s="104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04"/>
      <c r="U164" s="104"/>
      <c r="V164" s="104"/>
      <c r="W164" s="104"/>
      <c r="X164" s="104"/>
      <c r="Y164" s="104"/>
      <c r="Z164" s="104"/>
    </row>
    <row r="165" spans="1:26" ht="15.75" customHeight="1">
      <c r="A165" s="104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04"/>
      <c r="U165" s="104"/>
      <c r="V165" s="104"/>
      <c r="W165" s="104"/>
      <c r="X165" s="104"/>
      <c r="Y165" s="104"/>
      <c r="Z165" s="104"/>
    </row>
    <row r="166" spans="1:26" ht="15.75" customHeight="1">
      <c r="A166" s="104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04"/>
      <c r="U166" s="104"/>
      <c r="V166" s="104"/>
      <c r="W166" s="104"/>
      <c r="X166" s="104"/>
      <c r="Y166" s="104"/>
      <c r="Z166" s="104"/>
    </row>
    <row r="167" spans="1:26" ht="15.75" customHeight="1">
      <c r="A167" s="104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04"/>
      <c r="U167" s="104"/>
      <c r="V167" s="104"/>
      <c r="W167" s="104"/>
      <c r="X167" s="104"/>
      <c r="Y167" s="104"/>
      <c r="Z167" s="104"/>
    </row>
    <row r="168" spans="1:26" ht="15.75" customHeight="1">
      <c r="A168" s="104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04"/>
      <c r="U168" s="104"/>
      <c r="V168" s="104"/>
      <c r="W168" s="104"/>
      <c r="X168" s="104"/>
      <c r="Y168" s="104"/>
      <c r="Z168" s="104"/>
    </row>
    <row r="169" spans="1:26" ht="15.75" customHeight="1">
      <c r="A169" s="104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04"/>
      <c r="U169" s="104"/>
      <c r="V169" s="104"/>
      <c r="W169" s="104"/>
      <c r="X169" s="104"/>
      <c r="Y169" s="104"/>
      <c r="Z169" s="104"/>
    </row>
    <row r="170" spans="1:26" ht="15.75" customHeight="1">
      <c r="A170" s="104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04"/>
      <c r="U170" s="104"/>
      <c r="V170" s="104"/>
      <c r="W170" s="104"/>
      <c r="X170" s="104"/>
      <c r="Y170" s="104"/>
      <c r="Z170" s="104"/>
    </row>
    <row r="171" spans="1:26" ht="15.75" customHeight="1">
      <c r="A171" s="104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04"/>
      <c r="U171" s="104"/>
      <c r="V171" s="104"/>
      <c r="W171" s="104"/>
      <c r="X171" s="104"/>
      <c r="Y171" s="104"/>
      <c r="Z171" s="104"/>
    </row>
    <row r="172" spans="1:26" ht="15.75" customHeight="1">
      <c r="A172" s="104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04"/>
      <c r="U172" s="104"/>
      <c r="V172" s="104"/>
      <c r="W172" s="104"/>
      <c r="X172" s="104"/>
      <c r="Y172" s="104"/>
      <c r="Z172" s="104"/>
    </row>
    <row r="173" spans="1:26" ht="15.75" customHeight="1">
      <c r="A173" s="104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04"/>
      <c r="U173" s="104"/>
      <c r="V173" s="104"/>
      <c r="W173" s="104"/>
      <c r="X173" s="104"/>
      <c r="Y173" s="104"/>
      <c r="Z173" s="104"/>
    </row>
    <row r="174" spans="1:26" ht="15.75" customHeight="1">
      <c r="A174" s="104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04"/>
      <c r="U174" s="104"/>
      <c r="V174" s="104"/>
      <c r="W174" s="104"/>
      <c r="X174" s="104"/>
      <c r="Y174" s="104"/>
      <c r="Z174" s="104"/>
    </row>
    <row r="175" spans="1:26" ht="15.75" customHeight="1">
      <c r="A175" s="104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04"/>
      <c r="U175" s="104"/>
      <c r="V175" s="104"/>
      <c r="W175" s="104"/>
      <c r="X175" s="104"/>
      <c r="Y175" s="104"/>
      <c r="Z175" s="104"/>
    </row>
    <row r="176" spans="1:26" ht="15.75" customHeight="1">
      <c r="A176" s="104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04"/>
      <c r="U176" s="104"/>
      <c r="V176" s="104"/>
      <c r="W176" s="104"/>
      <c r="X176" s="104"/>
      <c r="Y176" s="104"/>
      <c r="Z176" s="104"/>
    </row>
    <row r="177" spans="1:26" ht="15.75" customHeight="1">
      <c r="A177" s="104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04"/>
      <c r="U177" s="104"/>
      <c r="V177" s="104"/>
      <c r="W177" s="104"/>
      <c r="X177" s="104"/>
      <c r="Y177" s="104"/>
      <c r="Z177" s="104"/>
    </row>
    <row r="178" spans="1:26" ht="15.75" customHeight="1">
      <c r="A178" s="104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04"/>
      <c r="U178" s="104"/>
      <c r="V178" s="104"/>
      <c r="W178" s="104"/>
      <c r="X178" s="104"/>
      <c r="Y178" s="104"/>
      <c r="Z178" s="104"/>
    </row>
    <row r="179" spans="1:26" ht="15.75" customHeight="1">
      <c r="A179" s="104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04"/>
      <c r="U179" s="104"/>
      <c r="V179" s="104"/>
      <c r="W179" s="104"/>
      <c r="X179" s="104"/>
      <c r="Y179" s="104"/>
      <c r="Z179" s="104"/>
    </row>
    <row r="180" spans="1:26" ht="15.75" customHeight="1">
      <c r="A180" s="104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04"/>
      <c r="U180" s="104"/>
      <c r="V180" s="104"/>
      <c r="W180" s="104"/>
      <c r="X180" s="104"/>
      <c r="Y180" s="104"/>
      <c r="Z180" s="104"/>
    </row>
    <row r="181" spans="1:26" ht="15.75" customHeight="1">
      <c r="A181" s="104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04"/>
      <c r="U181" s="104"/>
      <c r="V181" s="104"/>
      <c r="W181" s="104"/>
      <c r="X181" s="104"/>
      <c r="Y181" s="104"/>
      <c r="Z181" s="104"/>
    </row>
    <row r="182" spans="1:26" ht="15.75" customHeight="1">
      <c r="A182" s="104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04"/>
      <c r="U182" s="104"/>
      <c r="V182" s="104"/>
      <c r="W182" s="104"/>
      <c r="X182" s="104"/>
      <c r="Y182" s="104"/>
      <c r="Z182" s="104"/>
    </row>
    <row r="183" spans="1:26" ht="15.75" customHeight="1">
      <c r="A183" s="104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04"/>
      <c r="U183" s="104"/>
      <c r="V183" s="104"/>
      <c r="W183" s="104"/>
      <c r="X183" s="104"/>
      <c r="Y183" s="104"/>
      <c r="Z183" s="104"/>
    </row>
    <row r="184" spans="1:26" ht="15.75" customHeight="1">
      <c r="A184" s="104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04"/>
      <c r="U184" s="104"/>
      <c r="V184" s="104"/>
      <c r="W184" s="104"/>
      <c r="X184" s="104"/>
      <c r="Y184" s="104"/>
      <c r="Z184" s="104"/>
    </row>
    <row r="185" spans="1:26" ht="15.75" customHeight="1">
      <c r="A185" s="104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04"/>
      <c r="U185" s="104"/>
      <c r="V185" s="104"/>
      <c r="W185" s="104"/>
      <c r="X185" s="104"/>
      <c r="Y185" s="104"/>
      <c r="Z185" s="104"/>
    </row>
    <row r="186" spans="1:26" ht="15.75" customHeight="1">
      <c r="A186" s="104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04"/>
      <c r="U186" s="104"/>
      <c r="V186" s="104"/>
      <c r="W186" s="104"/>
      <c r="X186" s="104"/>
      <c r="Y186" s="104"/>
      <c r="Z186" s="104"/>
    </row>
    <row r="187" spans="1:26" ht="15.75" customHeight="1">
      <c r="A187" s="104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04"/>
      <c r="U187" s="104"/>
      <c r="V187" s="104"/>
      <c r="W187" s="104"/>
      <c r="X187" s="104"/>
      <c r="Y187" s="104"/>
      <c r="Z187" s="104"/>
    </row>
    <row r="188" spans="1:26" ht="15.75" customHeight="1">
      <c r="A188" s="104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04"/>
      <c r="U188" s="104"/>
      <c r="V188" s="104"/>
      <c r="W188" s="104"/>
      <c r="X188" s="104"/>
      <c r="Y188" s="104"/>
      <c r="Z188" s="104"/>
    </row>
    <row r="189" spans="1:26" ht="15.75" customHeight="1">
      <c r="A189" s="104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04"/>
      <c r="U189" s="104"/>
      <c r="V189" s="104"/>
      <c r="W189" s="104"/>
      <c r="X189" s="104"/>
      <c r="Y189" s="104"/>
      <c r="Z189" s="104"/>
    </row>
    <row r="190" spans="1:26" ht="15.75" customHeight="1">
      <c r="A190" s="104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04"/>
      <c r="U190" s="104"/>
      <c r="V190" s="104"/>
      <c r="W190" s="104"/>
      <c r="X190" s="104"/>
      <c r="Y190" s="104"/>
      <c r="Z190" s="104"/>
    </row>
    <row r="191" spans="1:26" ht="15.75" customHeight="1">
      <c r="A191" s="104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04"/>
      <c r="U191" s="104"/>
      <c r="V191" s="104"/>
      <c r="W191" s="104"/>
      <c r="X191" s="104"/>
      <c r="Y191" s="104"/>
      <c r="Z191" s="104"/>
    </row>
    <row r="192" spans="1:26" ht="15.75" customHeight="1">
      <c r="A192" s="104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04"/>
      <c r="U192" s="104"/>
      <c r="V192" s="104"/>
      <c r="W192" s="104"/>
      <c r="X192" s="104"/>
      <c r="Y192" s="104"/>
      <c r="Z192" s="104"/>
    </row>
    <row r="193" spans="1:26" ht="15.75" customHeight="1">
      <c r="A193" s="104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04"/>
      <c r="U193" s="104"/>
      <c r="V193" s="104"/>
      <c r="W193" s="104"/>
      <c r="X193" s="104"/>
      <c r="Y193" s="104"/>
      <c r="Z193" s="104"/>
    </row>
    <row r="194" spans="1:26" ht="15.75" customHeight="1">
      <c r="A194" s="10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04"/>
      <c r="U194" s="104"/>
      <c r="V194" s="104"/>
      <c r="W194" s="104"/>
      <c r="X194" s="104"/>
      <c r="Y194" s="104"/>
      <c r="Z194" s="104"/>
    </row>
    <row r="195" spans="1:26" ht="15.75" customHeight="1">
      <c r="A195" s="104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04"/>
      <c r="U195" s="104"/>
      <c r="V195" s="104"/>
      <c r="W195" s="104"/>
      <c r="X195" s="104"/>
      <c r="Y195" s="104"/>
      <c r="Z195" s="104"/>
    </row>
    <row r="196" spans="1:26" ht="15.75" customHeight="1">
      <c r="A196" s="104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04"/>
      <c r="U196" s="104"/>
      <c r="V196" s="104"/>
      <c r="W196" s="104"/>
      <c r="X196" s="104"/>
      <c r="Y196" s="104"/>
      <c r="Z196" s="104"/>
    </row>
    <row r="197" spans="1:26" ht="15.75" customHeight="1">
      <c r="A197" s="104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04"/>
      <c r="U197" s="104"/>
      <c r="V197" s="104"/>
      <c r="W197" s="104"/>
      <c r="X197" s="104"/>
      <c r="Y197" s="104"/>
      <c r="Z197" s="104"/>
    </row>
    <row r="198" spans="1:26" ht="15.75" customHeight="1">
      <c r="A198" s="104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04"/>
      <c r="U198" s="104"/>
      <c r="V198" s="104"/>
      <c r="W198" s="104"/>
      <c r="X198" s="104"/>
      <c r="Y198" s="104"/>
      <c r="Z198" s="104"/>
    </row>
    <row r="199" spans="1:26" ht="15.75" customHeight="1">
      <c r="A199" s="104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04"/>
      <c r="U199" s="104"/>
      <c r="V199" s="104"/>
      <c r="W199" s="104"/>
      <c r="X199" s="104"/>
      <c r="Y199" s="104"/>
      <c r="Z199" s="104"/>
    </row>
    <row r="200" spans="1:26" ht="15.75" customHeight="1">
      <c r="A200" s="104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04"/>
      <c r="U200" s="104"/>
      <c r="V200" s="104"/>
      <c r="W200" s="104"/>
      <c r="X200" s="104"/>
      <c r="Y200" s="104"/>
      <c r="Z200" s="104"/>
    </row>
    <row r="201" spans="1:26" ht="15.75" customHeight="1">
      <c r="A201" s="104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04"/>
      <c r="U201" s="104"/>
      <c r="V201" s="104"/>
      <c r="W201" s="104"/>
      <c r="X201" s="104"/>
      <c r="Y201" s="104"/>
      <c r="Z201" s="104"/>
    </row>
    <row r="202" spans="1:26" ht="15.75" customHeight="1">
      <c r="A202" s="104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04"/>
      <c r="U202" s="104"/>
      <c r="V202" s="104"/>
      <c r="W202" s="104"/>
      <c r="X202" s="104"/>
      <c r="Y202" s="104"/>
      <c r="Z202" s="104"/>
    </row>
    <row r="203" spans="1:26" ht="15.75" customHeight="1">
      <c r="A203" s="104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04"/>
      <c r="U203" s="104"/>
      <c r="V203" s="104"/>
      <c r="W203" s="104"/>
      <c r="X203" s="104"/>
      <c r="Y203" s="104"/>
      <c r="Z203" s="104"/>
    </row>
    <row r="204" spans="1:26" ht="15.75" customHeight="1">
      <c r="A204" s="104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04"/>
      <c r="U204" s="104"/>
      <c r="V204" s="104"/>
      <c r="W204" s="104"/>
      <c r="X204" s="104"/>
      <c r="Y204" s="104"/>
      <c r="Z204" s="104"/>
    </row>
    <row r="205" spans="1:26" ht="15.75" customHeight="1">
      <c r="A205" s="104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04"/>
      <c r="U205" s="104"/>
      <c r="V205" s="104"/>
      <c r="W205" s="104"/>
      <c r="X205" s="104"/>
      <c r="Y205" s="104"/>
      <c r="Z205" s="104"/>
    </row>
    <row r="206" spans="1:26" ht="15.75" customHeight="1">
      <c r="A206" s="104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04"/>
      <c r="U206" s="104"/>
      <c r="V206" s="104"/>
      <c r="W206" s="104"/>
      <c r="X206" s="104"/>
      <c r="Y206" s="104"/>
      <c r="Z206" s="104"/>
    </row>
    <row r="207" spans="1:26" ht="15.75" customHeight="1">
      <c r="A207" s="104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04"/>
      <c r="U207" s="104"/>
      <c r="V207" s="104"/>
      <c r="W207" s="104"/>
      <c r="X207" s="104"/>
      <c r="Y207" s="104"/>
      <c r="Z207" s="104"/>
    </row>
    <row r="208" spans="1:26" ht="15.75" customHeight="1">
      <c r="A208" s="104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04"/>
      <c r="U208" s="104"/>
      <c r="V208" s="104"/>
      <c r="W208" s="104"/>
      <c r="X208" s="104"/>
      <c r="Y208" s="104"/>
      <c r="Z208" s="104"/>
    </row>
    <row r="209" spans="1:26" ht="15.75" customHeight="1">
      <c r="A209" s="104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04"/>
      <c r="U209" s="104"/>
      <c r="V209" s="104"/>
      <c r="W209" s="104"/>
      <c r="X209" s="104"/>
      <c r="Y209" s="104"/>
      <c r="Z209" s="104"/>
    </row>
    <row r="210" spans="1:26" ht="15.75" customHeight="1">
      <c r="A210" s="104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04"/>
      <c r="U210" s="104"/>
      <c r="V210" s="104"/>
      <c r="W210" s="104"/>
      <c r="X210" s="104"/>
      <c r="Y210" s="104"/>
      <c r="Z210" s="104"/>
    </row>
    <row r="211" spans="1:26" ht="15.75" customHeight="1">
      <c r="A211" s="104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04"/>
      <c r="U211" s="104"/>
      <c r="V211" s="104"/>
      <c r="W211" s="104"/>
      <c r="X211" s="104"/>
      <c r="Y211" s="104"/>
      <c r="Z211" s="104"/>
    </row>
    <row r="212" spans="1:26" ht="15.75" customHeight="1">
      <c r="A212" s="104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04"/>
      <c r="U212" s="104"/>
      <c r="V212" s="104"/>
      <c r="W212" s="104"/>
      <c r="X212" s="104"/>
      <c r="Y212" s="104"/>
      <c r="Z212" s="104"/>
    </row>
    <row r="213" spans="1:26" ht="15.75" customHeight="1">
      <c r="A213" s="104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04"/>
      <c r="U213" s="104"/>
      <c r="V213" s="104"/>
      <c r="W213" s="104"/>
      <c r="X213" s="104"/>
      <c r="Y213" s="104"/>
      <c r="Z213" s="104"/>
    </row>
    <row r="214" spans="1:26" ht="15.75" customHeight="1">
      <c r="A214" s="104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04"/>
      <c r="U214" s="104"/>
      <c r="V214" s="104"/>
      <c r="W214" s="104"/>
      <c r="X214" s="104"/>
      <c r="Y214" s="104"/>
      <c r="Z214" s="104"/>
    </row>
    <row r="215" spans="1:26" ht="15.75" customHeight="1">
      <c r="A215" s="104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04"/>
      <c r="U215" s="104"/>
      <c r="V215" s="104"/>
      <c r="W215" s="104"/>
      <c r="X215" s="104"/>
      <c r="Y215" s="104"/>
      <c r="Z215" s="104"/>
    </row>
    <row r="216" spans="1:26" ht="15.75" customHeight="1">
      <c r="A216" s="104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04"/>
      <c r="U216" s="104"/>
      <c r="V216" s="104"/>
      <c r="W216" s="104"/>
      <c r="X216" s="104"/>
      <c r="Y216" s="104"/>
      <c r="Z216" s="104"/>
    </row>
    <row r="217" spans="1:26" ht="15.75" customHeight="1">
      <c r="A217" s="104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04"/>
      <c r="U217" s="104"/>
      <c r="V217" s="104"/>
      <c r="W217" s="104"/>
      <c r="X217" s="104"/>
      <c r="Y217" s="104"/>
      <c r="Z217" s="104"/>
    </row>
    <row r="218" spans="1:26" ht="15.75" customHeight="1">
      <c r="A218" s="104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04"/>
      <c r="U218" s="104"/>
      <c r="V218" s="104"/>
      <c r="W218" s="104"/>
      <c r="X218" s="104"/>
      <c r="Y218" s="104"/>
      <c r="Z218" s="104"/>
    </row>
    <row r="219" spans="1:26" ht="15.75" customHeight="1">
      <c r="A219" s="104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04"/>
      <c r="U219" s="104"/>
      <c r="V219" s="104"/>
      <c r="W219" s="104"/>
      <c r="X219" s="104"/>
      <c r="Y219" s="104"/>
      <c r="Z219" s="104"/>
    </row>
    <row r="220" spans="1:26" ht="15.75" customHeight="1">
      <c r="A220" s="104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04"/>
      <c r="U220" s="104"/>
      <c r="V220" s="104"/>
      <c r="W220" s="104"/>
      <c r="X220" s="104"/>
      <c r="Y220" s="104"/>
      <c r="Z220" s="104"/>
    </row>
    <row r="221" spans="1:26" ht="15.75" customHeight="1">
      <c r="A221" s="104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04"/>
      <c r="U221" s="104"/>
      <c r="V221" s="104"/>
      <c r="W221" s="104"/>
      <c r="X221" s="104"/>
      <c r="Y221" s="104"/>
      <c r="Z221" s="104"/>
    </row>
    <row r="222" spans="1:26" ht="15.75" customHeight="1">
      <c r="A222" s="104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04"/>
      <c r="U222" s="104"/>
      <c r="V222" s="104"/>
      <c r="W222" s="104"/>
      <c r="X222" s="104"/>
      <c r="Y222" s="104"/>
      <c r="Z222" s="104"/>
    </row>
    <row r="223" spans="1:26" ht="15.75" customHeight="1">
      <c r="A223" s="104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04"/>
      <c r="U223" s="104"/>
      <c r="V223" s="104"/>
      <c r="W223" s="104"/>
      <c r="X223" s="104"/>
      <c r="Y223" s="104"/>
      <c r="Z223" s="104"/>
    </row>
    <row r="224" spans="1:26" ht="15.75" customHeight="1">
      <c r="A224" s="104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04"/>
      <c r="U224" s="104"/>
      <c r="V224" s="104"/>
      <c r="W224" s="104"/>
      <c r="X224" s="104"/>
      <c r="Y224" s="104"/>
      <c r="Z224" s="104"/>
    </row>
    <row r="225" spans="1:26" ht="15.75" customHeight="1">
      <c r="A225" s="104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04"/>
      <c r="U225" s="104"/>
      <c r="V225" s="104"/>
      <c r="W225" s="104"/>
      <c r="X225" s="104"/>
      <c r="Y225" s="104"/>
      <c r="Z225" s="104"/>
    </row>
    <row r="226" spans="1:26" ht="15.75" customHeight="1">
      <c r="A226" s="104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04"/>
      <c r="U226" s="104"/>
      <c r="V226" s="104"/>
      <c r="W226" s="104"/>
      <c r="X226" s="104"/>
      <c r="Y226" s="104"/>
      <c r="Z226" s="104"/>
    </row>
    <row r="227" spans="1:26" ht="15.75" customHeight="1">
      <c r="A227" s="104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04"/>
      <c r="U227" s="104"/>
      <c r="V227" s="104"/>
      <c r="W227" s="104"/>
      <c r="X227" s="104"/>
      <c r="Y227" s="104"/>
      <c r="Z227" s="104"/>
    </row>
    <row r="228" spans="1:26" ht="15.75" customHeight="1">
      <c r="A228" s="104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04"/>
      <c r="U228" s="104"/>
      <c r="V228" s="104"/>
      <c r="W228" s="104"/>
      <c r="X228" s="104"/>
      <c r="Y228" s="104"/>
      <c r="Z228" s="104"/>
    </row>
    <row r="229" spans="1:26" ht="15.75" customHeight="1">
      <c r="A229" s="104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04"/>
      <c r="U229" s="104"/>
      <c r="V229" s="104"/>
      <c r="W229" s="104"/>
      <c r="X229" s="104"/>
      <c r="Y229" s="104"/>
      <c r="Z229" s="104"/>
    </row>
    <row r="230" spans="1:26" ht="15.75" customHeight="1">
      <c r="A230" s="104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04"/>
      <c r="U230" s="104"/>
      <c r="V230" s="104"/>
      <c r="W230" s="104"/>
      <c r="X230" s="104"/>
      <c r="Y230" s="104"/>
      <c r="Z230" s="104"/>
    </row>
    <row r="231" spans="1:26" ht="15.75" customHeight="1">
      <c r="A231" s="104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04"/>
      <c r="U231" s="104"/>
      <c r="V231" s="104"/>
      <c r="W231" s="104"/>
      <c r="X231" s="104"/>
      <c r="Y231" s="104"/>
      <c r="Z231" s="104"/>
    </row>
    <row r="232" spans="1:26" ht="15.75" customHeight="1">
      <c r="A232" s="104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04"/>
      <c r="U232" s="104"/>
      <c r="V232" s="104"/>
      <c r="W232" s="104"/>
      <c r="X232" s="104"/>
      <c r="Y232" s="104"/>
      <c r="Z232" s="104"/>
    </row>
    <row r="233" spans="1:26" ht="15.75" customHeight="1">
      <c r="A233" s="104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04"/>
      <c r="U233" s="104"/>
      <c r="V233" s="104"/>
      <c r="W233" s="104"/>
      <c r="X233" s="104"/>
      <c r="Y233" s="104"/>
      <c r="Z233" s="104"/>
    </row>
    <row r="234" spans="1:26" ht="15.75" customHeight="1">
      <c r="A234" s="104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04"/>
      <c r="U234" s="104"/>
      <c r="V234" s="104"/>
      <c r="W234" s="104"/>
      <c r="X234" s="104"/>
      <c r="Y234" s="104"/>
      <c r="Z234" s="104"/>
    </row>
    <row r="235" spans="1:26" ht="15.75" customHeight="1">
      <c r="A235" s="104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04"/>
      <c r="U235" s="104"/>
      <c r="V235" s="104"/>
      <c r="W235" s="104"/>
      <c r="X235" s="104"/>
      <c r="Y235" s="104"/>
      <c r="Z235" s="104"/>
    </row>
    <row r="236" spans="1:26" ht="15.75" customHeight="1">
      <c r="A236" s="104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04"/>
      <c r="U236" s="104"/>
      <c r="V236" s="104"/>
      <c r="W236" s="104"/>
      <c r="X236" s="104"/>
      <c r="Y236" s="104"/>
      <c r="Z236" s="104"/>
    </row>
    <row r="237" spans="1:26" ht="15.75" customHeight="1">
      <c r="A237" s="104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04"/>
      <c r="U237" s="104"/>
      <c r="V237" s="104"/>
      <c r="W237" s="104"/>
      <c r="X237" s="104"/>
      <c r="Y237" s="104"/>
      <c r="Z237" s="104"/>
    </row>
    <row r="238" spans="1:26" ht="15.75" customHeight="1">
      <c r="A238" s="104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04"/>
      <c r="U238" s="104"/>
      <c r="V238" s="104"/>
      <c r="W238" s="104"/>
      <c r="X238" s="104"/>
      <c r="Y238" s="104"/>
      <c r="Z238" s="104"/>
    </row>
    <row r="239" spans="1:26" ht="15.75" customHeight="1">
      <c r="A239" s="104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04"/>
      <c r="U239" s="104"/>
      <c r="V239" s="104"/>
      <c r="W239" s="104"/>
      <c r="X239" s="104"/>
      <c r="Y239" s="104"/>
      <c r="Z239" s="104"/>
    </row>
    <row r="240" spans="1:26" ht="15.75" customHeight="1">
      <c r="A240" s="104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04"/>
      <c r="U240" s="104"/>
      <c r="V240" s="104"/>
      <c r="W240" s="104"/>
      <c r="X240" s="104"/>
      <c r="Y240" s="104"/>
      <c r="Z240" s="104"/>
    </row>
    <row r="241" spans="1:26" ht="15.75" customHeight="1">
      <c r="A241" s="104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04"/>
      <c r="U241" s="104"/>
      <c r="V241" s="104"/>
      <c r="W241" s="104"/>
      <c r="X241" s="104"/>
      <c r="Y241" s="104"/>
      <c r="Z241" s="104"/>
    </row>
    <row r="242" spans="1:26" ht="15.75" customHeight="1">
      <c r="A242" s="104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04"/>
      <c r="U242" s="104"/>
      <c r="V242" s="104"/>
      <c r="W242" s="104"/>
      <c r="X242" s="104"/>
      <c r="Y242" s="104"/>
      <c r="Z242" s="104"/>
    </row>
    <row r="243" spans="1:26" ht="15.75" customHeight="1">
      <c r="A243" s="104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04"/>
      <c r="U243" s="104"/>
      <c r="V243" s="104"/>
      <c r="W243" s="104"/>
      <c r="X243" s="104"/>
      <c r="Y243" s="104"/>
      <c r="Z243" s="104"/>
    </row>
    <row r="244" spans="1:26" ht="15.75" customHeight="1">
      <c r="A244" s="104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04"/>
      <c r="U244" s="104"/>
      <c r="V244" s="104"/>
      <c r="W244" s="104"/>
      <c r="X244" s="104"/>
      <c r="Y244" s="104"/>
      <c r="Z244" s="104"/>
    </row>
    <row r="245" spans="1:26" ht="15.75" customHeight="1">
      <c r="A245" s="104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04"/>
      <c r="U245" s="104"/>
      <c r="V245" s="104"/>
      <c r="W245" s="104"/>
      <c r="X245" s="104"/>
      <c r="Y245" s="104"/>
      <c r="Z245" s="104"/>
    </row>
    <row r="246" spans="1:26" ht="15.75" customHeight="1">
      <c r="A246" s="104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04"/>
      <c r="U246" s="104"/>
      <c r="V246" s="104"/>
      <c r="W246" s="104"/>
      <c r="X246" s="104"/>
      <c r="Y246" s="104"/>
      <c r="Z246" s="104"/>
    </row>
    <row r="247" spans="1:26" ht="15.75" customHeight="1">
      <c r="A247" s="104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04"/>
      <c r="U247" s="104"/>
      <c r="V247" s="104"/>
      <c r="W247" s="104"/>
      <c r="X247" s="104"/>
      <c r="Y247" s="104"/>
      <c r="Z247" s="104"/>
    </row>
    <row r="248" spans="1:26" ht="15.75" customHeight="1">
      <c r="A248" s="104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04"/>
      <c r="U248" s="104"/>
      <c r="V248" s="104"/>
      <c r="W248" s="104"/>
      <c r="X248" s="104"/>
      <c r="Y248" s="104"/>
      <c r="Z248" s="104"/>
    </row>
    <row r="249" spans="1:26" ht="15.75" customHeight="1">
      <c r="A249" s="104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04"/>
      <c r="U249" s="104"/>
      <c r="V249" s="104"/>
      <c r="W249" s="104"/>
      <c r="X249" s="104"/>
      <c r="Y249" s="104"/>
      <c r="Z249" s="104"/>
    </row>
    <row r="250" spans="1:26" ht="15.75" customHeight="1">
      <c r="A250" s="104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04"/>
      <c r="U250" s="104"/>
      <c r="V250" s="104"/>
      <c r="W250" s="104"/>
      <c r="X250" s="104"/>
      <c r="Y250" s="104"/>
      <c r="Z250" s="104"/>
    </row>
    <row r="251" spans="1:26" ht="15.75" customHeight="1">
      <c r="A251" s="104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04"/>
      <c r="U251" s="104"/>
      <c r="V251" s="104"/>
      <c r="W251" s="104"/>
      <c r="X251" s="104"/>
      <c r="Y251" s="104"/>
      <c r="Z251" s="104"/>
    </row>
    <row r="252" spans="1:26" ht="15.75" customHeight="1">
      <c r="A252" s="104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04"/>
      <c r="U252" s="104"/>
      <c r="V252" s="104"/>
      <c r="W252" s="104"/>
      <c r="X252" s="104"/>
      <c r="Y252" s="104"/>
      <c r="Z252" s="104"/>
    </row>
    <row r="253" spans="1:26" ht="15.75" customHeight="1">
      <c r="A253" s="104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04"/>
      <c r="U253" s="104"/>
      <c r="V253" s="104"/>
      <c r="W253" s="104"/>
      <c r="X253" s="104"/>
      <c r="Y253" s="104"/>
      <c r="Z253" s="104"/>
    </row>
    <row r="254" spans="1:26" ht="15.75" customHeight="1">
      <c r="A254" s="104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04"/>
      <c r="U254" s="104"/>
      <c r="V254" s="104"/>
      <c r="W254" s="104"/>
      <c r="X254" s="104"/>
      <c r="Y254" s="104"/>
      <c r="Z254" s="104"/>
    </row>
    <row r="255" spans="1:26" ht="15.75" customHeight="1">
      <c r="A255" s="104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04"/>
      <c r="U255" s="104"/>
      <c r="V255" s="104"/>
      <c r="W255" s="104"/>
      <c r="X255" s="104"/>
      <c r="Y255" s="104"/>
      <c r="Z255" s="104"/>
    </row>
    <row r="256" spans="1:26" ht="15.75" customHeight="1">
      <c r="A256" s="104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04"/>
      <c r="U256" s="104"/>
      <c r="V256" s="104"/>
      <c r="W256" s="104"/>
      <c r="X256" s="104"/>
      <c r="Y256" s="104"/>
      <c r="Z256" s="104"/>
    </row>
    <row r="257" spans="1:26" ht="15.75" customHeight="1">
      <c r="A257" s="104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04"/>
      <c r="U257" s="104"/>
      <c r="V257" s="104"/>
      <c r="W257" s="104"/>
      <c r="X257" s="104"/>
      <c r="Y257" s="104"/>
      <c r="Z257" s="104"/>
    </row>
    <row r="258" spans="1:26" ht="15.75" customHeight="1">
      <c r="A258" s="104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04"/>
      <c r="U258" s="104"/>
      <c r="V258" s="104"/>
      <c r="W258" s="104"/>
      <c r="X258" s="104"/>
      <c r="Y258" s="104"/>
      <c r="Z258" s="104"/>
    </row>
    <row r="259" spans="1:26" ht="15.75" customHeight="1">
      <c r="A259" s="104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04"/>
      <c r="U259" s="104"/>
      <c r="V259" s="104"/>
      <c r="W259" s="104"/>
      <c r="X259" s="104"/>
      <c r="Y259" s="104"/>
      <c r="Z259" s="104"/>
    </row>
    <row r="260" spans="1:26" ht="15.75" customHeight="1">
      <c r="A260" s="104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04"/>
      <c r="U260" s="104"/>
      <c r="V260" s="104"/>
      <c r="W260" s="104"/>
      <c r="X260" s="104"/>
      <c r="Y260" s="104"/>
      <c r="Z260" s="104"/>
    </row>
    <row r="261" spans="1:26" ht="15.75" customHeight="1">
      <c r="A261" s="104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04"/>
      <c r="U261" s="104"/>
      <c r="V261" s="104"/>
      <c r="W261" s="104"/>
      <c r="X261" s="104"/>
      <c r="Y261" s="104"/>
      <c r="Z261" s="104"/>
    </row>
    <row r="262" spans="1:26" ht="15.75" customHeight="1">
      <c r="A262" s="104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04"/>
      <c r="U262" s="104"/>
      <c r="V262" s="104"/>
      <c r="W262" s="104"/>
      <c r="X262" s="104"/>
      <c r="Y262" s="104"/>
      <c r="Z262" s="104"/>
    </row>
    <row r="263" spans="1:26" ht="15.75" customHeight="1">
      <c r="A263" s="104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04"/>
      <c r="U263" s="104"/>
      <c r="V263" s="104"/>
      <c r="W263" s="104"/>
      <c r="X263" s="104"/>
      <c r="Y263" s="104"/>
      <c r="Z263" s="104"/>
    </row>
    <row r="264" spans="1:26" ht="15.75" customHeight="1">
      <c r="A264" s="104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04"/>
      <c r="U264" s="104"/>
      <c r="V264" s="104"/>
      <c r="W264" s="104"/>
      <c r="X264" s="104"/>
      <c r="Y264" s="104"/>
      <c r="Z264" s="104"/>
    </row>
    <row r="265" spans="1:26" ht="15.75" customHeight="1">
      <c r="A265" s="104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04"/>
      <c r="U265" s="104"/>
      <c r="V265" s="104"/>
      <c r="W265" s="104"/>
      <c r="X265" s="104"/>
      <c r="Y265" s="104"/>
      <c r="Z265" s="104"/>
    </row>
    <row r="266" spans="1:26" ht="15.75" customHeight="1">
      <c r="A266" s="104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04"/>
      <c r="U266" s="104"/>
      <c r="V266" s="104"/>
      <c r="W266" s="104"/>
      <c r="X266" s="104"/>
      <c r="Y266" s="104"/>
      <c r="Z266" s="104"/>
    </row>
    <row r="267" spans="1:26" ht="15.75" customHeight="1">
      <c r="A267" s="104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04"/>
      <c r="U267" s="104"/>
      <c r="V267" s="104"/>
      <c r="W267" s="104"/>
      <c r="X267" s="104"/>
      <c r="Y267" s="104"/>
      <c r="Z267" s="104"/>
    </row>
    <row r="268" spans="1:26" ht="15.75" customHeight="1">
      <c r="A268" s="104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04"/>
      <c r="U268" s="104"/>
      <c r="V268" s="104"/>
      <c r="W268" s="104"/>
      <c r="X268" s="104"/>
      <c r="Y268" s="104"/>
      <c r="Z268" s="104"/>
    </row>
    <row r="269" spans="1:26" ht="15.75" customHeight="1">
      <c r="A269" s="104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04"/>
      <c r="U269" s="104"/>
      <c r="V269" s="104"/>
      <c r="W269" s="104"/>
      <c r="X269" s="104"/>
      <c r="Y269" s="104"/>
      <c r="Z269" s="104"/>
    </row>
    <row r="270" spans="1:26" ht="15.75" customHeight="1">
      <c r="A270" s="104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04"/>
      <c r="U270" s="104"/>
      <c r="V270" s="104"/>
      <c r="W270" s="104"/>
      <c r="X270" s="104"/>
      <c r="Y270" s="104"/>
      <c r="Z270" s="104"/>
    </row>
    <row r="271" spans="1:26" ht="15.75" customHeight="1">
      <c r="A271" s="104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04"/>
      <c r="U271" s="104"/>
      <c r="V271" s="104"/>
      <c r="W271" s="104"/>
      <c r="X271" s="104"/>
      <c r="Y271" s="104"/>
      <c r="Z271" s="104"/>
    </row>
    <row r="272" spans="1:26" ht="15.75" customHeight="1">
      <c r="A272" s="104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04"/>
      <c r="U272" s="104"/>
      <c r="V272" s="104"/>
      <c r="W272" s="104"/>
      <c r="X272" s="104"/>
      <c r="Y272" s="104"/>
      <c r="Z272" s="104"/>
    </row>
    <row r="273" spans="1:26" ht="15.75" customHeight="1">
      <c r="A273" s="104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04"/>
      <c r="U273" s="104"/>
      <c r="V273" s="104"/>
      <c r="W273" s="104"/>
      <c r="X273" s="104"/>
      <c r="Y273" s="104"/>
      <c r="Z273" s="104"/>
    </row>
    <row r="274" spans="1:26" ht="15.75" customHeight="1">
      <c r="A274" s="104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04"/>
      <c r="U274" s="104"/>
      <c r="V274" s="104"/>
      <c r="W274" s="104"/>
      <c r="X274" s="104"/>
      <c r="Y274" s="104"/>
      <c r="Z274" s="104"/>
    </row>
    <row r="275" spans="1:26" ht="15.75" customHeight="1">
      <c r="A275" s="104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04"/>
      <c r="U275" s="104"/>
      <c r="V275" s="104"/>
      <c r="W275" s="104"/>
      <c r="X275" s="104"/>
      <c r="Y275" s="104"/>
      <c r="Z275" s="104"/>
    </row>
    <row r="276" spans="1:26" ht="15.75" customHeight="1">
      <c r="A276" s="104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04"/>
      <c r="U276" s="104"/>
      <c r="V276" s="104"/>
      <c r="W276" s="104"/>
      <c r="X276" s="104"/>
      <c r="Y276" s="104"/>
      <c r="Z276" s="104"/>
    </row>
    <row r="277" spans="1:26" ht="15.75" customHeight="1">
      <c r="A277" s="104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04"/>
      <c r="U277" s="104"/>
      <c r="V277" s="104"/>
      <c r="W277" s="104"/>
      <c r="X277" s="104"/>
      <c r="Y277" s="104"/>
      <c r="Z277" s="104"/>
    </row>
    <row r="278" spans="1:26" ht="15.75" customHeight="1">
      <c r="A278" s="104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04"/>
      <c r="U278" s="104"/>
      <c r="V278" s="104"/>
      <c r="W278" s="104"/>
      <c r="X278" s="104"/>
      <c r="Y278" s="104"/>
      <c r="Z278" s="104"/>
    </row>
    <row r="279" spans="1:26" ht="15.75" customHeight="1">
      <c r="A279" s="104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04"/>
      <c r="U279" s="104"/>
      <c r="V279" s="104"/>
      <c r="W279" s="104"/>
      <c r="X279" s="104"/>
      <c r="Y279" s="104"/>
      <c r="Z279" s="104"/>
    </row>
    <row r="280" spans="1:26" ht="15.75" customHeight="1">
      <c r="A280" s="104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04"/>
      <c r="U280" s="104"/>
      <c r="V280" s="104"/>
      <c r="W280" s="104"/>
      <c r="X280" s="104"/>
      <c r="Y280" s="104"/>
      <c r="Z280" s="104"/>
    </row>
    <row r="281" spans="1:26" ht="15.75" customHeight="1">
      <c r="A281" s="104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04"/>
      <c r="U281" s="104"/>
      <c r="V281" s="104"/>
      <c r="W281" s="104"/>
      <c r="X281" s="104"/>
      <c r="Y281" s="104"/>
      <c r="Z281" s="104"/>
    </row>
    <row r="282" spans="1:26" ht="15.75" customHeight="1">
      <c r="A282" s="104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04"/>
      <c r="U282" s="104"/>
      <c r="V282" s="104"/>
      <c r="W282" s="104"/>
      <c r="X282" s="104"/>
      <c r="Y282" s="104"/>
      <c r="Z282" s="104"/>
    </row>
    <row r="283" spans="1:26" ht="15.75" customHeight="1">
      <c r="A283" s="104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04"/>
      <c r="U283" s="104"/>
      <c r="V283" s="104"/>
      <c r="W283" s="104"/>
      <c r="X283" s="104"/>
      <c r="Y283" s="104"/>
      <c r="Z283" s="104"/>
    </row>
    <row r="284" spans="1:26" ht="15.75" customHeight="1">
      <c r="A284" s="104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04"/>
      <c r="U284" s="104"/>
      <c r="V284" s="104"/>
      <c r="W284" s="104"/>
      <c r="X284" s="104"/>
      <c r="Y284" s="104"/>
      <c r="Z284" s="104"/>
    </row>
    <row r="285" spans="1:26" ht="15.75" customHeight="1">
      <c r="A285" s="104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04"/>
      <c r="U285" s="104"/>
      <c r="V285" s="104"/>
      <c r="W285" s="104"/>
      <c r="X285" s="104"/>
      <c r="Y285" s="104"/>
      <c r="Z285" s="104"/>
    </row>
    <row r="286" spans="1:26" ht="15.75" customHeight="1">
      <c r="A286" s="104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04"/>
      <c r="U286" s="104"/>
      <c r="V286" s="104"/>
      <c r="W286" s="104"/>
      <c r="X286" s="104"/>
      <c r="Y286" s="104"/>
      <c r="Z286" s="104"/>
    </row>
    <row r="287" spans="1:26" ht="15.75" customHeight="1">
      <c r="A287" s="104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04"/>
      <c r="U287" s="104"/>
      <c r="V287" s="104"/>
      <c r="W287" s="104"/>
      <c r="X287" s="104"/>
      <c r="Y287" s="104"/>
      <c r="Z287" s="104"/>
    </row>
    <row r="288" spans="1:26" ht="15.75" customHeight="1">
      <c r="A288" s="104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04"/>
      <c r="U288" s="104"/>
      <c r="V288" s="104"/>
      <c r="W288" s="104"/>
      <c r="X288" s="104"/>
      <c r="Y288" s="104"/>
      <c r="Z288" s="104"/>
    </row>
    <row r="289" spans="1:26" ht="15.75" customHeight="1">
      <c r="A289" s="104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04"/>
      <c r="U289" s="104"/>
      <c r="V289" s="104"/>
      <c r="W289" s="104"/>
      <c r="X289" s="104"/>
      <c r="Y289" s="104"/>
      <c r="Z289" s="104"/>
    </row>
    <row r="290" spans="1:26" ht="15.75" customHeight="1">
      <c r="A290" s="104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04"/>
      <c r="U290" s="104"/>
      <c r="V290" s="104"/>
      <c r="W290" s="104"/>
      <c r="X290" s="104"/>
      <c r="Y290" s="104"/>
      <c r="Z290" s="104"/>
    </row>
    <row r="291" spans="1:26" ht="15.75" customHeight="1">
      <c r="A291" s="104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04"/>
      <c r="U291" s="104"/>
      <c r="V291" s="104"/>
      <c r="W291" s="104"/>
      <c r="X291" s="104"/>
      <c r="Y291" s="104"/>
      <c r="Z291" s="104"/>
    </row>
    <row r="292" spans="1:26" ht="15.75" customHeight="1">
      <c r="A292" s="104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04"/>
      <c r="U292" s="104"/>
      <c r="V292" s="104"/>
      <c r="W292" s="104"/>
      <c r="X292" s="104"/>
      <c r="Y292" s="104"/>
      <c r="Z292" s="104"/>
    </row>
    <row r="293" spans="1:26" ht="15.75" customHeight="1">
      <c r="A293" s="104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04"/>
      <c r="U293" s="104"/>
      <c r="V293" s="104"/>
      <c r="W293" s="104"/>
      <c r="X293" s="104"/>
      <c r="Y293" s="104"/>
      <c r="Z293" s="104"/>
    </row>
    <row r="294" spans="1:26" ht="15.75" customHeight="1">
      <c r="A294" s="104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04"/>
      <c r="U294" s="104"/>
      <c r="V294" s="104"/>
      <c r="W294" s="104"/>
      <c r="X294" s="104"/>
      <c r="Y294" s="104"/>
      <c r="Z294" s="104"/>
    </row>
    <row r="295" spans="1:26" ht="15.75" customHeight="1">
      <c r="A295" s="104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04"/>
      <c r="U295" s="104"/>
      <c r="V295" s="104"/>
      <c r="W295" s="104"/>
      <c r="X295" s="104"/>
      <c r="Y295" s="104"/>
      <c r="Z295" s="104"/>
    </row>
    <row r="296" spans="1:26" ht="15.75" customHeight="1">
      <c r="A296" s="104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04"/>
      <c r="U296" s="104"/>
      <c r="V296" s="104"/>
      <c r="W296" s="104"/>
      <c r="X296" s="104"/>
      <c r="Y296" s="104"/>
      <c r="Z296" s="104"/>
    </row>
    <row r="297" spans="1:26" ht="15.75" customHeight="1">
      <c r="A297" s="104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04"/>
      <c r="U297" s="104"/>
      <c r="V297" s="104"/>
      <c r="W297" s="104"/>
      <c r="X297" s="104"/>
      <c r="Y297" s="104"/>
      <c r="Z297" s="104"/>
    </row>
    <row r="298" spans="1:26" ht="15.75" customHeight="1">
      <c r="A298" s="104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04"/>
      <c r="U298" s="104"/>
      <c r="V298" s="104"/>
      <c r="W298" s="104"/>
      <c r="X298" s="104"/>
      <c r="Y298" s="104"/>
      <c r="Z298" s="104"/>
    </row>
    <row r="299" spans="1:26" ht="15.75" customHeight="1">
      <c r="A299" s="104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04"/>
      <c r="U299" s="104"/>
      <c r="V299" s="104"/>
      <c r="W299" s="104"/>
      <c r="X299" s="104"/>
      <c r="Y299" s="104"/>
      <c r="Z299" s="104"/>
    </row>
    <row r="300" spans="1:26" ht="15.75" customHeight="1">
      <c r="A300" s="104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04"/>
      <c r="U300" s="104"/>
      <c r="V300" s="104"/>
      <c r="W300" s="104"/>
      <c r="X300" s="104"/>
      <c r="Y300" s="104"/>
      <c r="Z300" s="104"/>
    </row>
    <row r="301" spans="1:26" ht="15.75" customHeight="1">
      <c r="A301" s="104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04"/>
      <c r="U301" s="104"/>
      <c r="V301" s="104"/>
      <c r="W301" s="104"/>
      <c r="X301" s="104"/>
      <c r="Y301" s="104"/>
      <c r="Z301" s="104"/>
    </row>
    <row r="302" spans="1:26" ht="15.75" customHeight="1">
      <c r="A302" s="104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04"/>
      <c r="U302" s="104"/>
      <c r="V302" s="104"/>
      <c r="W302" s="104"/>
      <c r="X302" s="104"/>
      <c r="Y302" s="104"/>
      <c r="Z302" s="104"/>
    </row>
    <row r="303" spans="1:26" ht="15.75" customHeight="1">
      <c r="A303" s="104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04"/>
      <c r="U303" s="104"/>
      <c r="V303" s="104"/>
      <c r="W303" s="104"/>
      <c r="X303" s="104"/>
      <c r="Y303" s="104"/>
      <c r="Z303" s="104"/>
    </row>
    <row r="304" spans="1:26" ht="15.75" customHeight="1">
      <c r="A304" s="104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04"/>
      <c r="U304" s="104"/>
      <c r="V304" s="104"/>
      <c r="W304" s="104"/>
      <c r="X304" s="104"/>
      <c r="Y304" s="104"/>
      <c r="Z304" s="104"/>
    </row>
    <row r="305" spans="1:26" ht="15.75" customHeight="1">
      <c r="A305" s="104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04"/>
      <c r="U305" s="104"/>
      <c r="V305" s="104"/>
      <c r="W305" s="104"/>
      <c r="X305" s="104"/>
      <c r="Y305" s="104"/>
      <c r="Z305" s="104"/>
    </row>
    <row r="306" spans="1:26" ht="15.75" customHeight="1">
      <c r="A306" s="104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04"/>
      <c r="U306" s="104"/>
      <c r="V306" s="104"/>
      <c r="W306" s="104"/>
      <c r="X306" s="104"/>
      <c r="Y306" s="104"/>
      <c r="Z306" s="104"/>
    </row>
    <row r="307" spans="1:26" ht="15.75" customHeight="1">
      <c r="A307" s="104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04"/>
      <c r="U307" s="104"/>
      <c r="V307" s="104"/>
      <c r="W307" s="104"/>
      <c r="X307" s="104"/>
      <c r="Y307" s="104"/>
      <c r="Z307" s="104"/>
    </row>
    <row r="308" spans="1:26" ht="15.75" customHeight="1">
      <c r="A308" s="104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04"/>
      <c r="U308" s="104"/>
      <c r="V308" s="104"/>
      <c r="W308" s="104"/>
      <c r="X308" s="104"/>
      <c r="Y308" s="104"/>
      <c r="Z308" s="104"/>
    </row>
    <row r="309" spans="1:26" ht="15.75" customHeight="1">
      <c r="A309" s="104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04"/>
      <c r="U309" s="104"/>
      <c r="V309" s="104"/>
      <c r="W309" s="104"/>
      <c r="X309" s="104"/>
      <c r="Y309" s="104"/>
      <c r="Z309" s="104"/>
    </row>
    <row r="310" spans="1:26" ht="15.75" customHeight="1">
      <c r="A310" s="104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04"/>
      <c r="U310" s="104"/>
      <c r="V310" s="104"/>
      <c r="W310" s="104"/>
      <c r="X310" s="104"/>
      <c r="Y310" s="104"/>
      <c r="Z310" s="104"/>
    </row>
    <row r="311" spans="1:26" ht="15.75" customHeight="1">
      <c r="A311" s="104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04"/>
      <c r="U311" s="104"/>
      <c r="V311" s="104"/>
      <c r="W311" s="104"/>
      <c r="X311" s="104"/>
      <c r="Y311" s="104"/>
      <c r="Z311" s="104"/>
    </row>
    <row r="312" spans="1:26" ht="15.75" customHeight="1">
      <c r="A312" s="104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04"/>
      <c r="U312" s="104"/>
      <c r="V312" s="104"/>
      <c r="W312" s="104"/>
      <c r="X312" s="104"/>
      <c r="Y312" s="104"/>
      <c r="Z312" s="104"/>
    </row>
    <row r="313" spans="1:26" ht="15.75" customHeight="1">
      <c r="A313" s="104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04"/>
      <c r="U313" s="104"/>
      <c r="V313" s="104"/>
      <c r="W313" s="104"/>
      <c r="X313" s="104"/>
      <c r="Y313" s="104"/>
      <c r="Z313" s="104"/>
    </row>
    <row r="314" spans="1:26" ht="15.75" customHeight="1">
      <c r="A314" s="104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04"/>
      <c r="U314" s="104"/>
      <c r="V314" s="104"/>
      <c r="W314" s="104"/>
      <c r="X314" s="104"/>
      <c r="Y314" s="104"/>
      <c r="Z314" s="104"/>
    </row>
    <row r="315" spans="1:26" ht="15.75" customHeight="1">
      <c r="A315" s="104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04"/>
      <c r="U315" s="104"/>
      <c r="V315" s="104"/>
      <c r="W315" s="104"/>
      <c r="X315" s="104"/>
      <c r="Y315" s="104"/>
      <c r="Z315" s="104"/>
    </row>
    <row r="316" spans="1:26" ht="15.75" customHeight="1">
      <c r="A316" s="104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04"/>
      <c r="U316" s="104"/>
      <c r="V316" s="104"/>
      <c r="W316" s="104"/>
      <c r="X316" s="104"/>
      <c r="Y316" s="104"/>
      <c r="Z316" s="104"/>
    </row>
    <row r="317" spans="1:26" ht="15.75" customHeight="1">
      <c r="A317" s="104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04"/>
      <c r="U317" s="104"/>
      <c r="V317" s="104"/>
      <c r="W317" s="104"/>
      <c r="X317" s="104"/>
      <c r="Y317" s="104"/>
      <c r="Z317" s="104"/>
    </row>
    <row r="318" spans="1:26" ht="15.75" customHeight="1">
      <c r="A318" s="104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04"/>
      <c r="U318" s="104"/>
      <c r="V318" s="104"/>
      <c r="W318" s="104"/>
      <c r="X318" s="104"/>
      <c r="Y318" s="104"/>
      <c r="Z318" s="104"/>
    </row>
    <row r="319" spans="1:26" ht="15.75" customHeight="1">
      <c r="A319" s="104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04"/>
      <c r="U319" s="104"/>
      <c r="V319" s="104"/>
      <c r="W319" s="104"/>
      <c r="X319" s="104"/>
      <c r="Y319" s="104"/>
      <c r="Z319" s="104"/>
    </row>
    <row r="320" spans="1:26" ht="15.75" customHeight="1">
      <c r="A320" s="104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04"/>
      <c r="U320" s="104"/>
      <c r="V320" s="104"/>
      <c r="W320" s="104"/>
      <c r="X320" s="104"/>
      <c r="Y320" s="104"/>
      <c r="Z320" s="104"/>
    </row>
    <row r="321" spans="1:26" ht="15.75" customHeight="1">
      <c r="A321" s="104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04"/>
      <c r="U321" s="104"/>
      <c r="V321" s="104"/>
      <c r="W321" s="104"/>
      <c r="X321" s="104"/>
      <c r="Y321" s="104"/>
      <c r="Z321" s="104"/>
    </row>
    <row r="322" spans="1:26" ht="15.75" customHeight="1">
      <c r="A322" s="104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04"/>
      <c r="U322" s="104"/>
      <c r="V322" s="104"/>
      <c r="W322" s="104"/>
      <c r="X322" s="104"/>
      <c r="Y322" s="104"/>
      <c r="Z322" s="104"/>
    </row>
    <row r="323" spans="1:26" ht="15.75" customHeight="1">
      <c r="A323" s="104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04"/>
      <c r="U323" s="104"/>
      <c r="V323" s="104"/>
      <c r="W323" s="104"/>
      <c r="X323" s="104"/>
      <c r="Y323" s="104"/>
      <c r="Z323" s="104"/>
    </row>
    <row r="324" spans="1:26" ht="15.75" customHeight="1">
      <c r="A324" s="104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04"/>
      <c r="U324" s="104"/>
      <c r="V324" s="104"/>
      <c r="W324" s="104"/>
      <c r="X324" s="104"/>
      <c r="Y324" s="104"/>
      <c r="Z324" s="104"/>
    </row>
    <row r="325" spans="1:26" ht="15.75" customHeight="1">
      <c r="A325" s="104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04"/>
      <c r="U325" s="104"/>
      <c r="V325" s="104"/>
      <c r="W325" s="104"/>
      <c r="X325" s="104"/>
      <c r="Y325" s="104"/>
      <c r="Z325" s="104"/>
    </row>
    <row r="326" spans="1:26" ht="15.75" customHeight="1">
      <c r="A326" s="104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04"/>
      <c r="U326" s="104"/>
      <c r="V326" s="104"/>
      <c r="W326" s="104"/>
      <c r="X326" s="104"/>
      <c r="Y326" s="104"/>
      <c r="Z326" s="104"/>
    </row>
    <row r="327" spans="1:26" ht="15.75" customHeight="1">
      <c r="A327" s="104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04"/>
      <c r="U327" s="104"/>
      <c r="V327" s="104"/>
      <c r="W327" s="104"/>
      <c r="X327" s="104"/>
      <c r="Y327" s="104"/>
      <c r="Z327" s="104"/>
    </row>
    <row r="328" spans="1:26" ht="15.75" customHeight="1">
      <c r="A328" s="104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04"/>
      <c r="U328" s="104"/>
      <c r="V328" s="104"/>
      <c r="W328" s="104"/>
      <c r="X328" s="104"/>
      <c r="Y328" s="104"/>
      <c r="Z328" s="104"/>
    </row>
    <row r="329" spans="1:26" ht="15.75" customHeight="1">
      <c r="A329" s="104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04"/>
      <c r="U329" s="104"/>
      <c r="V329" s="104"/>
      <c r="W329" s="104"/>
      <c r="X329" s="104"/>
      <c r="Y329" s="104"/>
      <c r="Z329" s="104"/>
    </row>
    <row r="330" spans="1:26" ht="15.75" customHeight="1">
      <c r="A330" s="104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04"/>
      <c r="U330" s="104"/>
      <c r="V330" s="104"/>
      <c r="W330" s="104"/>
      <c r="X330" s="104"/>
      <c r="Y330" s="104"/>
      <c r="Z330" s="104"/>
    </row>
    <row r="331" spans="1:26" ht="15.75" customHeight="1">
      <c r="A331" s="104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04"/>
      <c r="U331" s="104"/>
      <c r="V331" s="104"/>
      <c r="W331" s="104"/>
      <c r="X331" s="104"/>
      <c r="Y331" s="104"/>
      <c r="Z331" s="104"/>
    </row>
    <row r="332" spans="1:26" ht="15.75" customHeight="1">
      <c r="A332" s="104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04"/>
      <c r="U332" s="104"/>
      <c r="V332" s="104"/>
      <c r="W332" s="104"/>
      <c r="X332" s="104"/>
      <c r="Y332" s="104"/>
      <c r="Z332" s="104"/>
    </row>
    <row r="333" spans="1:26" ht="15.75" customHeight="1">
      <c r="A333" s="104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04"/>
      <c r="U333" s="104"/>
      <c r="V333" s="104"/>
      <c r="W333" s="104"/>
      <c r="X333" s="104"/>
      <c r="Y333" s="104"/>
      <c r="Z333" s="104"/>
    </row>
    <row r="334" spans="1:26" ht="15.75" customHeight="1">
      <c r="A334" s="104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04"/>
      <c r="U334" s="104"/>
      <c r="V334" s="104"/>
      <c r="W334" s="104"/>
      <c r="X334" s="104"/>
      <c r="Y334" s="104"/>
      <c r="Z334" s="104"/>
    </row>
    <row r="335" spans="1:26" ht="15.75" customHeight="1">
      <c r="A335" s="104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04"/>
      <c r="U335" s="104"/>
      <c r="V335" s="104"/>
      <c r="W335" s="104"/>
      <c r="X335" s="104"/>
      <c r="Y335" s="104"/>
      <c r="Z335" s="104"/>
    </row>
    <row r="336" spans="1:26" ht="15.75" customHeight="1">
      <c r="A336" s="104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04"/>
      <c r="U336" s="104"/>
      <c r="V336" s="104"/>
      <c r="W336" s="104"/>
      <c r="X336" s="104"/>
      <c r="Y336" s="104"/>
      <c r="Z336" s="104"/>
    </row>
    <row r="337" spans="1:26" ht="15.75" customHeight="1">
      <c r="A337" s="104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04"/>
      <c r="U337" s="104"/>
      <c r="V337" s="104"/>
      <c r="W337" s="104"/>
      <c r="X337" s="104"/>
      <c r="Y337" s="104"/>
      <c r="Z337" s="104"/>
    </row>
    <row r="338" spans="1:26" ht="15.75" customHeight="1">
      <c r="A338" s="104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04"/>
      <c r="U338" s="104"/>
      <c r="V338" s="104"/>
      <c r="W338" s="104"/>
      <c r="X338" s="104"/>
      <c r="Y338" s="104"/>
      <c r="Z338" s="104"/>
    </row>
    <row r="339" spans="1:26" ht="15.75" customHeight="1">
      <c r="A339" s="104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04"/>
      <c r="U339" s="104"/>
      <c r="V339" s="104"/>
      <c r="W339" s="104"/>
      <c r="X339" s="104"/>
      <c r="Y339" s="104"/>
      <c r="Z339" s="104"/>
    </row>
    <row r="340" spans="1:26" ht="15.75" customHeight="1">
      <c r="A340" s="104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04"/>
      <c r="U340" s="104"/>
      <c r="V340" s="104"/>
      <c r="W340" s="104"/>
      <c r="X340" s="104"/>
      <c r="Y340" s="104"/>
      <c r="Z340" s="104"/>
    </row>
    <row r="341" spans="1:26" ht="15.75" customHeight="1">
      <c r="A341" s="104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04"/>
      <c r="U341" s="104"/>
      <c r="V341" s="104"/>
      <c r="W341" s="104"/>
      <c r="X341" s="104"/>
      <c r="Y341" s="104"/>
      <c r="Z341" s="104"/>
    </row>
    <row r="342" spans="1:26" ht="15.75" customHeight="1">
      <c r="A342" s="104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04"/>
      <c r="U342" s="104"/>
      <c r="V342" s="104"/>
      <c r="W342" s="104"/>
      <c r="X342" s="104"/>
      <c r="Y342" s="104"/>
      <c r="Z342" s="104"/>
    </row>
    <row r="343" spans="1:26" ht="15.75" customHeight="1">
      <c r="A343" s="104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04"/>
      <c r="U343" s="104"/>
      <c r="V343" s="104"/>
      <c r="W343" s="104"/>
      <c r="X343" s="104"/>
      <c r="Y343" s="104"/>
      <c r="Z343" s="104"/>
    </row>
    <row r="344" spans="1:26" ht="15.75" customHeight="1">
      <c r="A344" s="104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04"/>
      <c r="U344" s="104"/>
      <c r="V344" s="104"/>
      <c r="W344" s="104"/>
      <c r="X344" s="104"/>
      <c r="Y344" s="104"/>
      <c r="Z344" s="104"/>
    </row>
    <row r="345" spans="1:26" ht="15.75" customHeight="1">
      <c r="A345" s="104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04"/>
      <c r="U345" s="104"/>
      <c r="V345" s="104"/>
      <c r="W345" s="104"/>
      <c r="X345" s="104"/>
      <c r="Y345" s="104"/>
      <c r="Z345" s="104"/>
    </row>
    <row r="346" spans="1:26" ht="15.75" customHeight="1">
      <c r="A346" s="104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04"/>
      <c r="U346" s="104"/>
      <c r="V346" s="104"/>
      <c r="W346" s="104"/>
      <c r="X346" s="104"/>
      <c r="Y346" s="104"/>
      <c r="Z346" s="104"/>
    </row>
    <row r="347" spans="1:26" ht="15.75" customHeight="1">
      <c r="A347" s="104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04"/>
      <c r="U347" s="104"/>
      <c r="V347" s="104"/>
      <c r="W347" s="104"/>
      <c r="X347" s="104"/>
      <c r="Y347" s="104"/>
      <c r="Z347" s="104"/>
    </row>
    <row r="348" spans="1:26" ht="15.75" customHeight="1">
      <c r="A348" s="104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04"/>
      <c r="U348" s="104"/>
      <c r="V348" s="104"/>
      <c r="W348" s="104"/>
      <c r="X348" s="104"/>
      <c r="Y348" s="104"/>
      <c r="Z348" s="104"/>
    </row>
    <row r="349" spans="1:26" ht="15.75" customHeight="1">
      <c r="A349" s="104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04"/>
      <c r="U349" s="104"/>
      <c r="V349" s="104"/>
      <c r="W349" s="104"/>
      <c r="X349" s="104"/>
      <c r="Y349" s="104"/>
      <c r="Z349" s="104"/>
    </row>
    <row r="350" spans="1:26" ht="15.75" customHeight="1">
      <c r="A350" s="104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04"/>
      <c r="U350" s="104"/>
      <c r="V350" s="104"/>
      <c r="W350" s="104"/>
      <c r="X350" s="104"/>
      <c r="Y350" s="104"/>
      <c r="Z350" s="104"/>
    </row>
    <row r="351" spans="1:26" ht="15.75" customHeight="1">
      <c r="A351" s="104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04"/>
      <c r="U351" s="104"/>
      <c r="V351" s="104"/>
      <c r="W351" s="104"/>
      <c r="X351" s="104"/>
      <c r="Y351" s="104"/>
      <c r="Z351" s="104"/>
    </row>
    <row r="352" spans="1:26" ht="15.75" customHeight="1">
      <c r="A352" s="104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04"/>
      <c r="U352" s="104"/>
      <c r="V352" s="104"/>
      <c r="W352" s="104"/>
      <c r="X352" s="104"/>
      <c r="Y352" s="104"/>
      <c r="Z352" s="104"/>
    </row>
    <row r="353" spans="1:26" ht="15.75" customHeight="1">
      <c r="A353" s="104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04"/>
      <c r="U353" s="104"/>
      <c r="V353" s="104"/>
      <c r="W353" s="104"/>
      <c r="X353" s="104"/>
      <c r="Y353" s="104"/>
      <c r="Z353" s="104"/>
    </row>
    <row r="354" spans="1:26" ht="15.75" customHeight="1">
      <c r="A354" s="104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04"/>
      <c r="U354" s="104"/>
      <c r="V354" s="104"/>
      <c r="W354" s="104"/>
      <c r="X354" s="104"/>
      <c r="Y354" s="104"/>
      <c r="Z354" s="104"/>
    </row>
    <row r="355" spans="1:26" ht="15.75" customHeight="1">
      <c r="A355" s="104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04"/>
      <c r="U355" s="104"/>
      <c r="V355" s="104"/>
      <c r="W355" s="104"/>
      <c r="X355" s="104"/>
      <c r="Y355" s="104"/>
      <c r="Z355" s="104"/>
    </row>
    <row r="356" spans="1:26" ht="15.75" customHeight="1">
      <c r="A356" s="104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04"/>
      <c r="U356" s="104"/>
      <c r="V356" s="104"/>
      <c r="W356" s="104"/>
      <c r="X356" s="104"/>
      <c r="Y356" s="104"/>
      <c r="Z356" s="104"/>
    </row>
    <row r="357" spans="1:26" ht="15.75" customHeight="1">
      <c r="A357" s="104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04"/>
      <c r="U357" s="104"/>
      <c r="V357" s="104"/>
      <c r="W357" s="104"/>
      <c r="X357" s="104"/>
      <c r="Y357" s="104"/>
      <c r="Z357" s="104"/>
    </row>
    <row r="358" spans="1:26" ht="15.75" customHeight="1">
      <c r="A358" s="104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04"/>
      <c r="U358" s="104"/>
      <c r="V358" s="104"/>
      <c r="W358" s="104"/>
      <c r="X358" s="104"/>
      <c r="Y358" s="104"/>
      <c r="Z358" s="104"/>
    </row>
    <row r="359" spans="1:26" ht="15.75" customHeight="1">
      <c r="A359" s="104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04"/>
      <c r="U359" s="104"/>
      <c r="V359" s="104"/>
      <c r="W359" s="104"/>
      <c r="X359" s="104"/>
      <c r="Y359" s="104"/>
      <c r="Z359" s="104"/>
    </row>
    <row r="360" spans="1:26" ht="15.75" customHeight="1">
      <c r="A360" s="104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04"/>
      <c r="U360" s="104"/>
      <c r="V360" s="104"/>
      <c r="W360" s="104"/>
      <c r="X360" s="104"/>
      <c r="Y360" s="104"/>
      <c r="Z360" s="104"/>
    </row>
    <row r="361" spans="1:26" ht="15.75" customHeight="1">
      <c r="A361" s="104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04"/>
      <c r="U361" s="104"/>
      <c r="V361" s="104"/>
      <c r="W361" s="104"/>
      <c r="X361" s="104"/>
      <c r="Y361" s="104"/>
      <c r="Z361" s="104"/>
    </row>
    <row r="362" spans="1:26" ht="15.75" customHeight="1">
      <c r="A362" s="104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04"/>
      <c r="U362" s="104"/>
      <c r="V362" s="104"/>
      <c r="W362" s="104"/>
      <c r="X362" s="104"/>
      <c r="Y362" s="104"/>
      <c r="Z362" s="104"/>
    </row>
    <row r="363" spans="1:26" ht="15.75" customHeight="1">
      <c r="A363" s="104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04"/>
      <c r="U363" s="104"/>
      <c r="V363" s="104"/>
      <c r="W363" s="104"/>
      <c r="X363" s="104"/>
      <c r="Y363" s="104"/>
      <c r="Z363" s="104"/>
    </row>
    <row r="364" spans="1:26" ht="15.75" customHeight="1">
      <c r="A364" s="104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04"/>
      <c r="U364" s="104"/>
      <c r="V364" s="104"/>
      <c r="W364" s="104"/>
      <c r="X364" s="104"/>
      <c r="Y364" s="104"/>
      <c r="Z364" s="104"/>
    </row>
    <row r="365" spans="1:26" ht="15.75" customHeight="1">
      <c r="A365" s="104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04"/>
      <c r="U365" s="104"/>
      <c r="V365" s="104"/>
      <c r="W365" s="104"/>
      <c r="X365" s="104"/>
      <c r="Y365" s="104"/>
      <c r="Z365" s="104"/>
    </row>
    <row r="366" spans="1:26" ht="15.75" customHeight="1">
      <c r="A366" s="104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04"/>
      <c r="U366" s="104"/>
      <c r="V366" s="104"/>
      <c r="W366" s="104"/>
      <c r="X366" s="104"/>
      <c r="Y366" s="104"/>
      <c r="Z366" s="104"/>
    </row>
    <row r="367" spans="1:26" ht="15.75" customHeight="1">
      <c r="A367" s="104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04"/>
      <c r="U367" s="104"/>
      <c r="V367" s="104"/>
      <c r="W367" s="104"/>
      <c r="X367" s="104"/>
      <c r="Y367" s="104"/>
      <c r="Z367" s="104"/>
    </row>
    <row r="368" spans="1:26" ht="15.75" customHeight="1">
      <c r="A368" s="104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04"/>
      <c r="U368" s="104"/>
      <c r="V368" s="104"/>
      <c r="W368" s="104"/>
      <c r="X368" s="104"/>
      <c r="Y368" s="104"/>
      <c r="Z368" s="104"/>
    </row>
    <row r="369" spans="1:26" ht="15.75" customHeight="1">
      <c r="A369" s="104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04"/>
      <c r="U369" s="104"/>
      <c r="V369" s="104"/>
      <c r="W369" s="104"/>
      <c r="X369" s="104"/>
      <c r="Y369" s="104"/>
      <c r="Z369" s="104"/>
    </row>
    <row r="370" spans="1:26" ht="15.75" customHeight="1">
      <c r="A370" s="104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04"/>
      <c r="U370" s="104"/>
      <c r="V370" s="104"/>
      <c r="W370" s="104"/>
      <c r="X370" s="104"/>
      <c r="Y370" s="104"/>
      <c r="Z370" s="104"/>
    </row>
    <row r="371" spans="1:26" ht="15.75" customHeight="1">
      <c r="A371" s="104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04"/>
      <c r="U371" s="104"/>
      <c r="V371" s="104"/>
      <c r="W371" s="104"/>
      <c r="X371" s="104"/>
      <c r="Y371" s="104"/>
      <c r="Z371" s="104"/>
    </row>
    <row r="372" spans="1:26" ht="15.75" customHeight="1">
      <c r="A372" s="104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04"/>
      <c r="U372" s="104"/>
      <c r="V372" s="104"/>
      <c r="W372" s="104"/>
      <c r="X372" s="104"/>
      <c r="Y372" s="104"/>
      <c r="Z372" s="104"/>
    </row>
    <row r="373" spans="1:26" ht="15.75" customHeight="1">
      <c r="A373" s="104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04"/>
      <c r="U373" s="104"/>
      <c r="V373" s="104"/>
      <c r="W373" s="104"/>
      <c r="X373" s="104"/>
      <c r="Y373" s="104"/>
      <c r="Z373" s="104"/>
    </row>
    <row r="374" spans="1:26" ht="15.75" customHeight="1">
      <c r="A374" s="104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04"/>
      <c r="U374" s="104"/>
      <c r="V374" s="104"/>
      <c r="W374" s="104"/>
      <c r="X374" s="104"/>
      <c r="Y374" s="104"/>
      <c r="Z374" s="104"/>
    </row>
    <row r="375" spans="1:26" ht="15.75" customHeight="1">
      <c r="A375" s="104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04"/>
      <c r="U375" s="104"/>
      <c r="V375" s="104"/>
      <c r="W375" s="104"/>
      <c r="X375" s="104"/>
      <c r="Y375" s="104"/>
      <c r="Z375" s="104"/>
    </row>
    <row r="376" spans="1:26" ht="15.75" customHeight="1">
      <c r="A376" s="104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04"/>
      <c r="U376" s="104"/>
      <c r="V376" s="104"/>
      <c r="W376" s="104"/>
      <c r="X376" s="104"/>
      <c r="Y376" s="104"/>
      <c r="Z376" s="104"/>
    </row>
    <row r="377" spans="1:26" ht="15.75" customHeight="1">
      <c r="A377" s="104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04"/>
      <c r="U377" s="104"/>
      <c r="V377" s="104"/>
      <c r="W377" s="104"/>
      <c r="X377" s="104"/>
      <c r="Y377" s="104"/>
      <c r="Z377" s="104"/>
    </row>
    <row r="378" spans="1:26" ht="15.75" customHeight="1">
      <c r="A378" s="104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04"/>
      <c r="U378" s="104"/>
      <c r="V378" s="104"/>
      <c r="W378" s="104"/>
      <c r="X378" s="104"/>
      <c r="Y378" s="104"/>
      <c r="Z378" s="104"/>
    </row>
    <row r="379" spans="1:26" ht="15.75" customHeight="1">
      <c r="A379" s="104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04"/>
      <c r="U379" s="104"/>
      <c r="V379" s="104"/>
      <c r="W379" s="104"/>
      <c r="X379" s="104"/>
      <c r="Y379" s="104"/>
      <c r="Z379" s="104"/>
    </row>
    <row r="380" spans="1:26" ht="15.75" customHeight="1">
      <c r="A380" s="104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04"/>
      <c r="U380" s="104"/>
      <c r="V380" s="104"/>
      <c r="W380" s="104"/>
      <c r="X380" s="104"/>
      <c r="Y380" s="104"/>
      <c r="Z380" s="104"/>
    </row>
    <row r="381" spans="1:26" ht="15.75" customHeight="1">
      <c r="A381" s="104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04"/>
      <c r="U381" s="104"/>
      <c r="V381" s="104"/>
      <c r="W381" s="104"/>
      <c r="X381" s="104"/>
      <c r="Y381" s="104"/>
      <c r="Z381" s="104"/>
    </row>
    <row r="382" spans="1:26" ht="15.75" customHeight="1">
      <c r="A382" s="104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04"/>
      <c r="U382" s="104"/>
      <c r="V382" s="104"/>
      <c r="W382" s="104"/>
      <c r="X382" s="104"/>
      <c r="Y382" s="104"/>
      <c r="Z382" s="104"/>
    </row>
    <row r="383" spans="1:26" ht="15.75" customHeight="1">
      <c r="A383" s="104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04"/>
      <c r="U383" s="104"/>
      <c r="V383" s="104"/>
      <c r="W383" s="104"/>
      <c r="X383" s="104"/>
      <c r="Y383" s="104"/>
      <c r="Z383" s="104"/>
    </row>
    <row r="384" spans="1:26" ht="15.75" customHeight="1">
      <c r="A384" s="104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04"/>
      <c r="U384" s="104"/>
      <c r="V384" s="104"/>
      <c r="W384" s="104"/>
      <c r="X384" s="104"/>
      <c r="Y384" s="104"/>
      <c r="Z384" s="104"/>
    </row>
    <row r="385" spans="1:26" ht="15.75" customHeight="1">
      <c r="A385" s="104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04"/>
      <c r="U385" s="104"/>
      <c r="V385" s="104"/>
      <c r="W385" s="104"/>
      <c r="X385" s="104"/>
      <c r="Y385" s="104"/>
      <c r="Z385" s="104"/>
    </row>
    <row r="386" spans="1:26" ht="15.75" customHeight="1">
      <c r="A386" s="104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04"/>
      <c r="U386" s="104"/>
      <c r="V386" s="104"/>
      <c r="W386" s="104"/>
      <c r="X386" s="104"/>
      <c r="Y386" s="104"/>
      <c r="Z386" s="104"/>
    </row>
    <row r="387" spans="1:26" ht="15.75" customHeight="1">
      <c r="A387" s="104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04"/>
      <c r="U387" s="104"/>
      <c r="V387" s="104"/>
      <c r="W387" s="104"/>
      <c r="X387" s="104"/>
      <c r="Y387" s="104"/>
      <c r="Z387" s="104"/>
    </row>
    <row r="388" spans="1:26" ht="15.75" customHeight="1">
      <c r="A388" s="104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04"/>
      <c r="U388" s="104"/>
      <c r="V388" s="104"/>
      <c r="W388" s="104"/>
      <c r="X388" s="104"/>
      <c r="Y388" s="104"/>
      <c r="Z388" s="104"/>
    </row>
    <row r="389" spans="1:26" ht="15.75" customHeight="1">
      <c r="A389" s="104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04"/>
      <c r="U389" s="104"/>
      <c r="V389" s="104"/>
      <c r="W389" s="104"/>
      <c r="X389" s="104"/>
      <c r="Y389" s="104"/>
      <c r="Z389" s="104"/>
    </row>
    <row r="390" spans="1:26" ht="15.75" customHeight="1">
      <c r="A390" s="104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04"/>
      <c r="U390" s="104"/>
      <c r="V390" s="104"/>
      <c r="W390" s="104"/>
      <c r="X390" s="104"/>
      <c r="Y390" s="104"/>
      <c r="Z390" s="104"/>
    </row>
    <row r="391" spans="1:26" ht="15.75" customHeight="1">
      <c r="A391" s="104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04"/>
      <c r="U391" s="104"/>
      <c r="V391" s="104"/>
      <c r="W391" s="104"/>
      <c r="X391" s="104"/>
      <c r="Y391" s="104"/>
      <c r="Z391" s="104"/>
    </row>
    <row r="392" spans="1:26" ht="15.75" customHeight="1">
      <c r="A392" s="104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04"/>
      <c r="U392" s="104"/>
      <c r="V392" s="104"/>
      <c r="W392" s="104"/>
      <c r="X392" s="104"/>
      <c r="Y392" s="104"/>
      <c r="Z392" s="104"/>
    </row>
    <row r="393" spans="1:26" ht="15.75" customHeight="1">
      <c r="A393" s="104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04"/>
      <c r="U393" s="104"/>
      <c r="V393" s="104"/>
      <c r="W393" s="104"/>
      <c r="X393" s="104"/>
      <c r="Y393" s="104"/>
      <c r="Z393" s="104"/>
    </row>
    <row r="394" spans="1:26" ht="15.75" customHeight="1">
      <c r="A394" s="104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04"/>
      <c r="U394" s="104"/>
      <c r="V394" s="104"/>
      <c r="W394" s="104"/>
      <c r="X394" s="104"/>
      <c r="Y394" s="104"/>
      <c r="Z394" s="104"/>
    </row>
    <row r="395" spans="1:26" ht="15.75" customHeight="1">
      <c r="A395" s="104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04"/>
      <c r="U395" s="104"/>
      <c r="V395" s="104"/>
      <c r="W395" s="104"/>
      <c r="X395" s="104"/>
      <c r="Y395" s="104"/>
      <c r="Z395" s="104"/>
    </row>
    <row r="396" spans="1:26" ht="15.75" customHeight="1">
      <c r="A396" s="104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04"/>
      <c r="U396" s="104"/>
      <c r="V396" s="104"/>
      <c r="W396" s="104"/>
      <c r="X396" s="104"/>
      <c r="Y396" s="104"/>
      <c r="Z396" s="104"/>
    </row>
    <row r="397" spans="1:26" ht="15.75" customHeight="1">
      <c r="A397" s="104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04"/>
      <c r="U397" s="104"/>
      <c r="V397" s="104"/>
      <c r="W397" s="104"/>
      <c r="X397" s="104"/>
      <c r="Y397" s="104"/>
      <c r="Z397" s="104"/>
    </row>
    <row r="398" spans="1:26" ht="15.75" customHeight="1">
      <c r="A398" s="104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04"/>
      <c r="U398" s="104"/>
      <c r="V398" s="104"/>
      <c r="W398" s="104"/>
      <c r="X398" s="104"/>
      <c r="Y398" s="104"/>
      <c r="Z398" s="104"/>
    </row>
    <row r="399" spans="1:26" ht="15.75" customHeight="1">
      <c r="A399" s="104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04"/>
      <c r="U399" s="104"/>
      <c r="V399" s="104"/>
      <c r="W399" s="104"/>
      <c r="X399" s="104"/>
      <c r="Y399" s="104"/>
      <c r="Z399" s="104"/>
    </row>
    <row r="400" spans="1:26" ht="15.75" customHeight="1">
      <c r="A400" s="104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04"/>
      <c r="U400" s="104"/>
      <c r="V400" s="104"/>
      <c r="W400" s="104"/>
      <c r="X400" s="104"/>
      <c r="Y400" s="104"/>
      <c r="Z400" s="104"/>
    </row>
    <row r="401" spans="1:26" ht="15.75" customHeight="1">
      <c r="A401" s="104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04"/>
      <c r="U401" s="104"/>
      <c r="V401" s="104"/>
      <c r="W401" s="104"/>
      <c r="X401" s="104"/>
      <c r="Y401" s="104"/>
      <c r="Z401" s="104"/>
    </row>
    <row r="402" spans="1:26" ht="15.75" customHeight="1">
      <c r="A402" s="104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04"/>
      <c r="U402" s="104"/>
      <c r="V402" s="104"/>
      <c r="W402" s="104"/>
      <c r="X402" s="104"/>
      <c r="Y402" s="104"/>
      <c r="Z402" s="104"/>
    </row>
    <row r="403" spans="1:26" ht="15.75" customHeight="1">
      <c r="A403" s="104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04"/>
      <c r="U403" s="104"/>
      <c r="V403" s="104"/>
      <c r="W403" s="104"/>
      <c r="X403" s="104"/>
      <c r="Y403" s="104"/>
      <c r="Z403" s="104"/>
    </row>
    <row r="404" spans="1:26" ht="15.75" customHeight="1">
      <c r="A404" s="104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04"/>
      <c r="U404" s="104"/>
      <c r="V404" s="104"/>
      <c r="W404" s="104"/>
      <c r="X404" s="104"/>
      <c r="Y404" s="104"/>
      <c r="Z404" s="104"/>
    </row>
    <row r="405" spans="1:26" ht="15.75" customHeight="1">
      <c r="A405" s="104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04"/>
      <c r="U405" s="104"/>
      <c r="V405" s="104"/>
      <c r="W405" s="104"/>
      <c r="X405" s="104"/>
      <c r="Y405" s="104"/>
      <c r="Z405" s="104"/>
    </row>
    <row r="406" spans="1:26" ht="15.75" customHeight="1">
      <c r="A406" s="104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04"/>
      <c r="U406" s="104"/>
      <c r="V406" s="104"/>
      <c r="W406" s="104"/>
      <c r="X406" s="104"/>
      <c r="Y406" s="104"/>
      <c r="Z406" s="104"/>
    </row>
    <row r="407" spans="1:26" ht="15.75" customHeight="1">
      <c r="A407" s="104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04"/>
      <c r="U407" s="104"/>
      <c r="V407" s="104"/>
      <c r="W407" s="104"/>
      <c r="X407" s="104"/>
      <c r="Y407" s="104"/>
      <c r="Z407" s="104"/>
    </row>
    <row r="408" spans="1:26" ht="15.75" customHeight="1">
      <c r="A408" s="104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04"/>
      <c r="U408" s="104"/>
      <c r="V408" s="104"/>
      <c r="W408" s="104"/>
      <c r="X408" s="104"/>
      <c r="Y408" s="104"/>
      <c r="Z408" s="104"/>
    </row>
    <row r="409" spans="1:26" ht="15.75" customHeight="1">
      <c r="A409" s="104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04"/>
      <c r="U409" s="104"/>
      <c r="V409" s="104"/>
      <c r="W409" s="104"/>
      <c r="X409" s="104"/>
      <c r="Y409" s="104"/>
      <c r="Z409" s="104"/>
    </row>
    <row r="410" spans="1:26" ht="15.75" customHeight="1">
      <c r="A410" s="104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04"/>
      <c r="U410" s="104"/>
      <c r="V410" s="104"/>
      <c r="W410" s="104"/>
      <c r="X410" s="104"/>
      <c r="Y410" s="104"/>
      <c r="Z410" s="104"/>
    </row>
    <row r="411" spans="1:26" ht="15.75" customHeight="1">
      <c r="A411" s="104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04"/>
      <c r="U411" s="104"/>
      <c r="V411" s="104"/>
      <c r="W411" s="104"/>
      <c r="X411" s="104"/>
      <c r="Y411" s="104"/>
      <c r="Z411" s="104"/>
    </row>
    <row r="412" spans="1:26" ht="15.75" customHeight="1">
      <c r="A412" s="104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04"/>
      <c r="U412" s="104"/>
      <c r="V412" s="104"/>
      <c r="W412" s="104"/>
      <c r="X412" s="104"/>
      <c r="Y412" s="104"/>
      <c r="Z412" s="104"/>
    </row>
    <row r="413" spans="1:26" ht="15.75" customHeight="1">
      <c r="A413" s="104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04"/>
      <c r="U413" s="104"/>
      <c r="V413" s="104"/>
      <c r="W413" s="104"/>
      <c r="X413" s="104"/>
      <c r="Y413" s="104"/>
      <c r="Z413" s="104"/>
    </row>
    <row r="414" spans="1:26" ht="15.75" customHeight="1">
      <c r="A414" s="104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04"/>
      <c r="U414" s="104"/>
      <c r="V414" s="104"/>
      <c r="W414" s="104"/>
      <c r="X414" s="104"/>
      <c r="Y414" s="104"/>
      <c r="Z414" s="104"/>
    </row>
    <row r="415" spans="1:26" ht="15.75" customHeight="1">
      <c r="A415" s="104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04"/>
      <c r="U415" s="104"/>
      <c r="V415" s="104"/>
      <c r="W415" s="104"/>
      <c r="X415" s="104"/>
      <c r="Y415" s="104"/>
      <c r="Z415" s="104"/>
    </row>
    <row r="416" spans="1:26" ht="15.75" customHeight="1">
      <c r="A416" s="104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04"/>
      <c r="U416" s="104"/>
      <c r="V416" s="104"/>
      <c r="W416" s="104"/>
      <c r="X416" s="104"/>
      <c r="Y416" s="104"/>
      <c r="Z416" s="104"/>
    </row>
    <row r="417" spans="1:26" ht="15.75" customHeight="1">
      <c r="A417" s="104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04"/>
      <c r="U417" s="104"/>
      <c r="V417" s="104"/>
      <c r="W417" s="104"/>
      <c r="X417" s="104"/>
      <c r="Y417" s="104"/>
      <c r="Z417" s="104"/>
    </row>
    <row r="418" spans="1:26" ht="15.75" customHeight="1">
      <c r="A418" s="104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04"/>
      <c r="U418" s="104"/>
      <c r="V418" s="104"/>
      <c r="W418" s="104"/>
      <c r="X418" s="104"/>
      <c r="Y418" s="104"/>
      <c r="Z418" s="104"/>
    </row>
    <row r="419" spans="1:26" ht="15.75" customHeight="1">
      <c r="A419" s="104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04"/>
      <c r="U419" s="104"/>
      <c r="V419" s="104"/>
      <c r="W419" s="104"/>
      <c r="X419" s="104"/>
      <c r="Y419" s="104"/>
      <c r="Z419" s="104"/>
    </row>
    <row r="420" spans="1:26" ht="15.75" customHeight="1">
      <c r="A420" s="104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04"/>
      <c r="U420" s="104"/>
      <c r="V420" s="104"/>
      <c r="W420" s="104"/>
      <c r="X420" s="104"/>
      <c r="Y420" s="104"/>
      <c r="Z420" s="104"/>
    </row>
    <row r="421" spans="1:26" ht="15.75" customHeight="1">
      <c r="A421" s="104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04"/>
      <c r="U421" s="104"/>
      <c r="V421" s="104"/>
      <c r="W421" s="104"/>
      <c r="X421" s="104"/>
      <c r="Y421" s="104"/>
      <c r="Z421" s="104"/>
    </row>
    <row r="422" spans="1:26" ht="15.75" customHeight="1">
      <c r="A422" s="104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04"/>
      <c r="U422" s="104"/>
      <c r="V422" s="104"/>
      <c r="W422" s="104"/>
      <c r="X422" s="104"/>
      <c r="Y422" s="104"/>
      <c r="Z422" s="104"/>
    </row>
    <row r="423" spans="1:26" ht="15.75" customHeight="1">
      <c r="A423" s="104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04"/>
      <c r="U423" s="104"/>
      <c r="V423" s="104"/>
      <c r="W423" s="104"/>
      <c r="X423" s="104"/>
      <c r="Y423" s="104"/>
      <c r="Z423" s="104"/>
    </row>
    <row r="424" spans="1:26" ht="15.75" customHeight="1">
      <c r="A424" s="104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04"/>
      <c r="U424" s="104"/>
      <c r="V424" s="104"/>
      <c r="W424" s="104"/>
      <c r="X424" s="104"/>
      <c r="Y424" s="104"/>
      <c r="Z424" s="104"/>
    </row>
    <row r="425" spans="1:26" ht="15.75" customHeight="1">
      <c r="A425" s="104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04"/>
      <c r="U425" s="104"/>
      <c r="V425" s="104"/>
      <c r="W425" s="104"/>
      <c r="X425" s="104"/>
      <c r="Y425" s="104"/>
      <c r="Z425" s="104"/>
    </row>
    <row r="426" spans="1:26" ht="15.75" customHeight="1">
      <c r="A426" s="104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04"/>
      <c r="U426" s="104"/>
      <c r="V426" s="104"/>
      <c r="W426" s="104"/>
      <c r="X426" s="104"/>
      <c r="Y426" s="104"/>
      <c r="Z426" s="104"/>
    </row>
    <row r="427" spans="1:26" ht="15.75" customHeight="1">
      <c r="A427" s="104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04"/>
      <c r="U427" s="104"/>
      <c r="V427" s="104"/>
      <c r="W427" s="104"/>
      <c r="X427" s="104"/>
      <c r="Y427" s="104"/>
      <c r="Z427" s="104"/>
    </row>
    <row r="428" spans="1:26" ht="15.75" customHeight="1">
      <c r="A428" s="104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04"/>
      <c r="U428" s="104"/>
      <c r="V428" s="104"/>
      <c r="W428" s="104"/>
      <c r="X428" s="104"/>
      <c r="Y428" s="104"/>
      <c r="Z428" s="104"/>
    </row>
    <row r="429" spans="1:26" ht="15.75" customHeight="1">
      <c r="A429" s="104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04"/>
      <c r="U429" s="104"/>
      <c r="V429" s="104"/>
      <c r="W429" s="104"/>
      <c r="X429" s="104"/>
      <c r="Y429" s="104"/>
      <c r="Z429" s="104"/>
    </row>
    <row r="430" spans="1:26" ht="15.75" customHeight="1">
      <c r="A430" s="104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04"/>
      <c r="U430" s="104"/>
      <c r="V430" s="104"/>
      <c r="W430" s="104"/>
      <c r="X430" s="104"/>
      <c r="Y430" s="104"/>
      <c r="Z430" s="104"/>
    </row>
    <row r="431" spans="1:26" ht="15.75" customHeight="1">
      <c r="A431" s="104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04"/>
      <c r="U431" s="104"/>
      <c r="V431" s="104"/>
      <c r="W431" s="104"/>
      <c r="X431" s="104"/>
      <c r="Y431" s="104"/>
      <c r="Z431" s="104"/>
    </row>
    <row r="432" spans="1:26" ht="15.75" customHeight="1">
      <c r="A432" s="104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04"/>
      <c r="U432" s="104"/>
      <c r="V432" s="104"/>
      <c r="W432" s="104"/>
      <c r="X432" s="104"/>
      <c r="Y432" s="104"/>
      <c r="Z432" s="104"/>
    </row>
    <row r="433" spans="1:26" ht="15.75" customHeight="1">
      <c r="A433" s="104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04"/>
      <c r="U433" s="104"/>
      <c r="V433" s="104"/>
      <c r="W433" s="104"/>
      <c r="X433" s="104"/>
      <c r="Y433" s="104"/>
      <c r="Z433" s="104"/>
    </row>
    <row r="434" spans="1:26" ht="15.75" customHeight="1">
      <c r="A434" s="104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04"/>
      <c r="U434" s="104"/>
      <c r="V434" s="104"/>
      <c r="W434" s="104"/>
      <c r="X434" s="104"/>
      <c r="Y434" s="104"/>
      <c r="Z434" s="104"/>
    </row>
    <row r="435" spans="1:26" ht="15.75" customHeight="1">
      <c r="A435" s="104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04"/>
      <c r="U435" s="104"/>
      <c r="V435" s="104"/>
      <c r="W435" s="104"/>
      <c r="X435" s="104"/>
      <c r="Y435" s="104"/>
      <c r="Z435" s="104"/>
    </row>
    <row r="436" spans="1:26" ht="15.75" customHeight="1">
      <c r="A436" s="104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04"/>
      <c r="U436" s="104"/>
      <c r="V436" s="104"/>
      <c r="W436" s="104"/>
      <c r="X436" s="104"/>
      <c r="Y436" s="104"/>
      <c r="Z436" s="104"/>
    </row>
    <row r="437" spans="1:26" ht="15.75" customHeight="1">
      <c r="A437" s="104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04"/>
      <c r="U437" s="104"/>
      <c r="V437" s="104"/>
      <c r="W437" s="104"/>
      <c r="X437" s="104"/>
      <c r="Y437" s="104"/>
      <c r="Z437" s="104"/>
    </row>
    <row r="438" spans="1:26" ht="15.75" customHeight="1">
      <c r="A438" s="104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04"/>
      <c r="U438" s="104"/>
      <c r="V438" s="104"/>
      <c r="W438" s="104"/>
      <c r="X438" s="104"/>
      <c r="Y438" s="104"/>
      <c r="Z438" s="104"/>
    </row>
    <row r="439" spans="1:26" ht="15.75" customHeight="1">
      <c r="A439" s="104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04"/>
      <c r="U439" s="104"/>
      <c r="V439" s="104"/>
      <c r="W439" s="104"/>
      <c r="X439" s="104"/>
      <c r="Y439" s="104"/>
      <c r="Z439" s="104"/>
    </row>
    <row r="440" spans="1:26" ht="15.75" customHeight="1">
      <c r="A440" s="104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04"/>
      <c r="U440" s="104"/>
      <c r="V440" s="104"/>
      <c r="W440" s="104"/>
      <c r="X440" s="104"/>
      <c r="Y440" s="104"/>
      <c r="Z440" s="104"/>
    </row>
    <row r="441" spans="1:26" ht="15.75" customHeight="1">
      <c r="A441" s="104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04"/>
      <c r="U441" s="104"/>
      <c r="V441" s="104"/>
      <c r="W441" s="104"/>
      <c r="X441" s="104"/>
      <c r="Y441" s="104"/>
      <c r="Z441" s="104"/>
    </row>
    <row r="442" spans="1:26" ht="15.75" customHeight="1">
      <c r="A442" s="104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04"/>
      <c r="U442" s="104"/>
      <c r="V442" s="104"/>
      <c r="W442" s="104"/>
      <c r="X442" s="104"/>
      <c r="Y442" s="104"/>
      <c r="Z442" s="104"/>
    </row>
    <row r="443" spans="1:26" ht="15.75" customHeight="1">
      <c r="A443" s="104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04"/>
      <c r="U443" s="104"/>
      <c r="V443" s="104"/>
      <c r="W443" s="104"/>
      <c r="X443" s="104"/>
      <c r="Y443" s="104"/>
      <c r="Z443" s="104"/>
    </row>
    <row r="444" spans="1:26" ht="15.75" customHeight="1">
      <c r="A444" s="104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04"/>
      <c r="U444" s="104"/>
      <c r="V444" s="104"/>
      <c r="W444" s="104"/>
      <c r="X444" s="104"/>
      <c r="Y444" s="104"/>
      <c r="Z444" s="104"/>
    </row>
    <row r="445" spans="1:26" ht="15.75" customHeight="1">
      <c r="A445" s="104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04"/>
      <c r="U445" s="104"/>
      <c r="V445" s="104"/>
      <c r="W445" s="104"/>
      <c r="X445" s="104"/>
      <c r="Y445" s="104"/>
      <c r="Z445" s="104"/>
    </row>
    <row r="446" spans="1:26" ht="15.75" customHeight="1">
      <c r="A446" s="104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04"/>
      <c r="U446" s="104"/>
      <c r="V446" s="104"/>
      <c r="W446" s="104"/>
      <c r="X446" s="104"/>
      <c r="Y446" s="104"/>
      <c r="Z446" s="104"/>
    </row>
    <row r="447" spans="1:26" ht="15.75" customHeight="1">
      <c r="A447" s="104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04"/>
      <c r="U447" s="104"/>
      <c r="V447" s="104"/>
      <c r="W447" s="104"/>
      <c r="X447" s="104"/>
      <c r="Y447" s="104"/>
      <c r="Z447" s="104"/>
    </row>
    <row r="448" spans="1:26" ht="15.75" customHeight="1">
      <c r="A448" s="104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04"/>
      <c r="U448" s="104"/>
      <c r="V448" s="104"/>
      <c r="W448" s="104"/>
      <c r="X448" s="104"/>
      <c r="Y448" s="104"/>
      <c r="Z448" s="104"/>
    </row>
    <row r="449" spans="1:26" ht="15.75" customHeight="1">
      <c r="A449" s="104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04"/>
      <c r="U449" s="104"/>
      <c r="V449" s="104"/>
      <c r="W449" s="104"/>
      <c r="X449" s="104"/>
      <c r="Y449" s="104"/>
      <c r="Z449" s="104"/>
    </row>
    <row r="450" spans="1:26" ht="15.75" customHeight="1">
      <c r="A450" s="104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04"/>
      <c r="U450" s="104"/>
      <c r="V450" s="104"/>
      <c r="W450" s="104"/>
      <c r="X450" s="104"/>
      <c r="Y450" s="104"/>
      <c r="Z450" s="104"/>
    </row>
    <row r="451" spans="1:26" ht="15.75" customHeight="1">
      <c r="A451" s="104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04"/>
      <c r="U451" s="104"/>
      <c r="V451" s="104"/>
      <c r="W451" s="104"/>
      <c r="X451" s="104"/>
      <c r="Y451" s="104"/>
      <c r="Z451" s="104"/>
    </row>
    <row r="452" spans="1:26" ht="15.75" customHeight="1">
      <c r="A452" s="104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04"/>
      <c r="U452" s="104"/>
      <c r="V452" s="104"/>
      <c r="W452" s="104"/>
      <c r="X452" s="104"/>
      <c r="Y452" s="104"/>
      <c r="Z452" s="104"/>
    </row>
    <row r="453" spans="1:26" ht="15.75" customHeight="1">
      <c r="A453" s="104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04"/>
      <c r="U453" s="104"/>
      <c r="V453" s="104"/>
      <c r="W453" s="104"/>
      <c r="X453" s="104"/>
      <c r="Y453" s="104"/>
      <c r="Z453" s="104"/>
    </row>
    <row r="454" spans="1:26" ht="15.75" customHeight="1">
      <c r="A454" s="104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04"/>
      <c r="U454" s="104"/>
      <c r="V454" s="104"/>
      <c r="W454" s="104"/>
      <c r="X454" s="104"/>
      <c r="Y454" s="104"/>
      <c r="Z454" s="104"/>
    </row>
    <row r="455" spans="1:26" ht="15.75" customHeight="1">
      <c r="A455" s="104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04"/>
      <c r="U455" s="104"/>
      <c r="V455" s="104"/>
      <c r="W455" s="104"/>
      <c r="X455" s="104"/>
      <c r="Y455" s="104"/>
      <c r="Z455" s="104"/>
    </row>
    <row r="456" spans="1:26" ht="15.75" customHeight="1">
      <c r="A456" s="104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04"/>
      <c r="U456" s="104"/>
      <c r="V456" s="104"/>
      <c r="W456" s="104"/>
      <c r="X456" s="104"/>
      <c r="Y456" s="104"/>
      <c r="Z456" s="104"/>
    </row>
    <row r="457" spans="1:26" ht="15.75" customHeight="1">
      <c r="A457" s="104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04"/>
      <c r="U457" s="104"/>
      <c r="V457" s="104"/>
      <c r="W457" s="104"/>
      <c r="X457" s="104"/>
      <c r="Y457" s="104"/>
      <c r="Z457" s="104"/>
    </row>
    <row r="458" spans="1:26" ht="15.75" customHeight="1">
      <c r="A458" s="104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04"/>
      <c r="U458" s="104"/>
      <c r="V458" s="104"/>
      <c r="W458" s="104"/>
      <c r="X458" s="104"/>
      <c r="Y458" s="104"/>
      <c r="Z458" s="104"/>
    </row>
    <row r="459" spans="1:26" ht="15.75" customHeight="1">
      <c r="A459" s="104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04"/>
      <c r="U459" s="104"/>
      <c r="V459" s="104"/>
      <c r="W459" s="104"/>
      <c r="X459" s="104"/>
      <c r="Y459" s="104"/>
      <c r="Z459" s="104"/>
    </row>
    <row r="460" spans="1:26" ht="15.75" customHeight="1">
      <c r="A460" s="104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04"/>
      <c r="U460" s="104"/>
      <c r="V460" s="104"/>
      <c r="W460" s="104"/>
      <c r="X460" s="104"/>
      <c r="Y460" s="104"/>
      <c r="Z460" s="104"/>
    </row>
    <row r="461" spans="1:26" ht="15.75" customHeight="1">
      <c r="A461" s="104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04"/>
      <c r="U461" s="104"/>
      <c r="V461" s="104"/>
      <c r="W461" s="104"/>
      <c r="X461" s="104"/>
      <c r="Y461" s="104"/>
      <c r="Z461" s="104"/>
    </row>
    <row r="462" spans="1:26" ht="15.75" customHeight="1">
      <c r="A462" s="104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04"/>
      <c r="U462" s="104"/>
      <c r="V462" s="104"/>
      <c r="W462" s="104"/>
      <c r="X462" s="104"/>
      <c r="Y462" s="104"/>
      <c r="Z462" s="104"/>
    </row>
    <row r="463" spans="1:26" ht="15.75" customHeight="1">
      <c r="A463" s="104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04"/>
      <c r="U463" s="104"/>
      <c r="V463" s="104"/>
      <c r="W463" s="104"/>
      <c r="X463" s="104"/>
      <c r="Y463" s="104"/>
      <c r="Z463" s="104"/>
    </row>
    <row r="464" spans="1:26" ht="15.75" customHeight="1">
      <c r="A464" s="104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04"/>
      <c r="U464" s="104"/>
      <c r="V464" s="104"/>
      <c r="W464" s="104"/>
      <c r="X464" s="104"/>
      <c r="Y464" s="104"/>
      <c r="Z464" s="104"/>
    </row>
    <row r="465" spans="1:26" ht="15.75" customHeight="1">
      <c r="A465" s="104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04"/>
      <c r="U465" s="104"/>
      <c r="V465" s="104"/>
      <c r="W465" s="104"/>
      <c r="X465" s="104"/>
      <c r="Y465" s="104"/>
      <c r="Z465" s="104"/>
    </row>
    <row r="466" spans="1:26" ht="15.75" customHeight="1">
      <c r="A466" s="104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04"/>
      <c r="U466" s="104"/>
      <c r="V466" s="104"/>
      <c r="W466" s="104"/>
      <c r="X466" s="104"/>
      <c r="Y466" s="104"/>
      <c r="Z466" s="104"/>
    </row>
    <row r="467" spans="1:26" ht="15.75" customHeight="1">
      <c r="A467" s="104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04"/>
      <c r="U467" s="104"/>
      <c r="V467" s="104"/>
      <c r="W467" s="104"/>
      <c r="X467" s="104"/>
      <c r="Y467" s="104"/>
      <c r="Z467" s="104"/>
    </row>
    <row r="468" spans="1:26" ht="15.75" customHeight="1">
      <c r="A468" s="104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04"/>
      <c r="U468" s="104"/>
      <c r="V468" s="104"/>
      <c r="W468" s="104"/>
      <c r="X468" s="104"/>
      <c r="Y468" s="104"/>
      <c r="Z468" s="104"/>
    </row>
    <row r="469" spans="1:26" ht="15.75" customHeight="1">
      <c r="A469" s="104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04"/>
      <c r="U469" s="104"/>
      <c r="V469" s="104"/>
      <c r="W469" s="104"/>
      <c r="X469" s="104"/>
      <c r="Y469" s="104"/>
      <c r="Z469" s="104"/>
    </row>
    <row r="470" spans="1:26" ht="15.75" customHeight="1">
      <c r="A470" s="104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04"/>
      <c r="U470" s="104"/>
      <c r="V470" s="104"/>
      <c r="W470" s="104"/>
      <c r="X470" s="104"/>
      <c r="Y470" s="104"/>
      <c r="Z470" s="104"/>
    </row>
    <row r="471" spans="1:26" ht="15.75" customHeight="1">
      <c r="A471" s="104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04"/>
      <c r="U471" s="104"/>
      <c r="V471" s="104"/>
      <c r="W471" s="104"/>
      <c r="X471" s="104"/>
      <c r="Y471" s="104"/>
      <c r="Z471" s="104"/>
    </row>
    <row r="472" spans="1:26" ht="15.75" customHeight="1">
      <c r="A472" s="104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04"/>
      <c r="U472" s="104"/>
      <c r="V472" s="104"/>
      <c r="W472" s="104"/>
      <c r="X472" s="104"/>
      <c r="Y472" s="104"/>
      <c r="Z472" s="104"/>
    </row>
    <row r="473" spans="1:26" ht="15.75" customHeight="1">
      <c r="A473" s="104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04"/>
      <c r="U473" s="104"/>
      <c r="V473" s="104"/>
      <c r="W473" s="104"/>
      <c r="X473" s="104"/>
      <c r="Y473" s="104"/>
      <c r="Z473" s="104"/>
    </row>
    <row r="474" spans="1:26" ht="15.75" customHeight="1">
      <c r="A474" s="104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04"/>
      <c r="U474" s="104"/>
      <c r="V474" s="104"/>
      <c r="W474" s="104"/>
      <c r="X474" s="104"/>
      <c r="Y474" s="104"/>
      <c r="Z474" s="104"/>
    </row>
    <row r="475" spans="1:26" ht="15.75" customHeight="1">
      <c r="A475" s="104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04"/>
      <c r="U475" s="104"/>
      <c r="V475" s="104"/>
      <c r="W475" s="104"/>
      <c r="X475" s="104"/>
      <c r="Y475" s="104"/>
      <c r="Z475" s="104"/>
    </row>
    <row r="476" spans="1:26" ht="15.75" customHeight="1">
      <c r="A476" s="104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04"/>
      <c r="U476" s="104"/>
      <c r="V476" s="104"/>
      <c r="W476" s="104"/>
      <c r="X476" s="104"/>
      <c r="Y476" s="104"/>
      <c r="Z476" s="104"/>
    </row>
    <row r="477" spans="1:26" ht="15.75" customHeight="1">
      <c r="A477" s="104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04"/>
      <c r="U477" s="104"/>
      <c r="V477" s="104"/>
      <c r="W477" s="104"/>
      <c r="X477" s="104"/>
      <c r="Y477" s="104"/>
      <c r="Z477" s="104"/>
    </row>
    <row r="478" spans="1:26" ht="15.75" customHeight="1">
      <c r="A478" s="104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04"/>
      <c r="U478" s="104"/>
      <c r="V478" s="104"/>
      <c r="W478" s="104"/>
      <c r="X478" s="104"/>
      <c r="Y478" s="104"/>
      <c r="Z478" s="104"/>
    </row>
    <row r="479" spans="1:26" ht="15.75" customHeight="1">
      <c r="A479" s="104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04"/>
      <c r="U479" s="104"/>
      <c r="V479" s="104"/>
      <c r="W479" s="104"/>
      <c r="X479" s="104"/>
      <c r="Y479" s="104"/>
      <c r="Z479" s="104"/>
    </row>
    <row r="480" spans="1:26" ht="15.75" customHeight="1">
      <c r="A480" s="104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04"/>
      <c r="U480" s="104"/>
      <c r="V480" s="104"/>
      <c r="W480" s="104"/>
      <c r="X480" s="104"/>
      <c r="Y480" s="104"/>
      <c r="Z480" s="104"/>
    </row>
    <row r="481" spans="1:26" ht="15.75" customHeight="1">
      <c r="A481" s="104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04"/>
      <c r="U481" s="104"/>
      <c r="V481" s="104"/>
      <c r="W481" s="104"/>
      <c r="X481" s="104"/>
      <c r="Y481" s="104"/>
      <c r="Z481" s="104"/>
    </row>
    <row r="482" spans="1:26" ht="15.75" customHeight="1">
      <c r="A482" s="104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04"/>
      <c r="U482" s="104"/>
      <c r="V482" s="104"/>
      <c r="W482" s="104"/>
      <c r="X482" s="104"/>
      <c r="Y482" s="104"/>
      <c r="Z482" s="104"/>
    </row>
    <row r="483" spans="1:26" ht="15.75" customHeight="1">
      <c r="A483" s="104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04"/>
      <c r="U483" s="104"/>
      <c r="V483" s="104"/>
      <c r="W483" s="104"/>
      <c r="X483" s="104"/>
      <c r="Y483" s="104"/>
      <c r="Z483" s="104"/>
    </row>
    <row r="484" spans="1:26" ht="15.75" customHeight="1">
      <c r="A484" s="104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04"/>
      <c r="U484" s="104"/>
      <c r="V484" s="104"/>
      <c r="W484" s="104"/>
      <c r="X484" s="104"/>
      <c r="Y484" s="104"/>
      <c r="Z484" s="104"/>
    </row>
    <row r="485" spans="1:26" ht="15.75" customHeight="1">
      <c r="A485" s="104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04"/>
      <c r="U485" s="104"/>
      <c r="V485" s="104"/>
      <c r="W485" s="104"/>
      <c r="X485" s="104"/>
      <c r="Y485" s="104"/>
      <c r="Z485" s="104"/>
    </row>
    <row r="486" spans="1:26" ht="15.75" customHeight="1">
      <c r="A486" s="104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04"/>
      <c r="U486" s="104"/>
      <c r="V486" s="104"/>
      <c r="W486" s="104"/>
      <c r="X486" s="104"/>
      <c r="Y486" s="104"/>
      <c r="Z486" s="104"/>
    </row>
    <row r="487" spans="1:26" ht="15.75" customHeight="1">
      <c r="A487" s="104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04"/>
      <c r="U487" s="104"/>
      <c r="V487" s="104"/>
      <c r="W487" s="104"/>
      <c r="X487" s="104"/>
      <c r="Y487" s="104"/>
      <c r="Z487" s="104"/>
    </row>
    <row r="488" spans="1:26" ht="15.75" customHeight="1">
      <c r="A488" s="104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04"/>
      <c r="U488" s="104"/>
      <c r="V488" s="104"/>
      <c r="W488" s="104"/>
      <c r="X488" s="104"/>
      <c r="Y488" s="104"/>
      <c r="Z488" s="104"/>
    </row>
    <row r="489" spans="1:26" ht="15.75" customHeight="1">
      <c r="A489" s="104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04"/>
      <c r="U489" s="104"/>
      <c r="V489" s="104"/>
      <c r="W489" s="104"/>
      <c r="X489" s="104"/>
      <c r="Y489" s="104"/>
      <c r="Z489" s="104"/>
    </row>
    <row r="490" spans="1:26" ht="15.75" customHeight="1">
      <c r="A490" s="104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04"/>
      <c r="U490" s="104"/>
      <c r="V490" s="104"/>
      <c r="W490" s="104"/>
      <c r="X490" s="104"/>
      <c r="Y490" s="104"/>
      <c r="Z490" s="104"/>
    </row>
    <row r="491" spans="1:26" ht="15.75" customHeight="1">
      <c r="A491" s="104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04"/>
      <c r="U491" s="104"/>
      <c r="V491" s="104"/>
      <c r="W491" s="104"/>
      <c r="X491" s="104"/>
      <c r="Y491" s="104"/>
      <c r="Z491" s="104"/>
    </row>
    <row r="492" spans="1:26" ht="15.75" customHeight="1">
      <c r="A492" s="104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04"/>
      <c r="U492" s="104"/>
      <c r="V492" s="104"/>
      <c r="W492" s="104"/>
      <c r="X492" s="104"/>
      <c r="Y492" s="104"/>
      <c r="Z492" s="104"/>
    </row>
    <row r="493" spans="1:26" ht="15.75" customHeight="1">
      <c r="A493" s="104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04"/>
      <c r="U493" s="104"/>
      <c r="V493" s="104"/>
      <c r="W493" s="104"/>
      <c r="X493" s="104"/>
      <c r="Y493" s="104"/>
      <c r="Z493" s="104"/>
    </row>
    <row r="494" spans="1:26" ht="15.75" customHeight="1">
      <c r="A494" s="104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04"/>
      <c r="U494" s="104"/>
      <c r="V494" s="104"/>
      <c r="W494" s="104"/>
      <c r="X494" s="104"/>
      <c r="Y494" s="104"/>
      <c r="Z494" s="104"/>
    </row>
    <row r="495" spans="1:26" ht="15.75" customHeight="1">
      <c r="A495" s="104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04"/>
      <c r="U495" s="104"/>
      <c r="V495" s="104"/>
      <c r="W495" s="104"/>
      <c r="X495" s="104"/>
      <c r="Y495" s="104"/>
      <c r="Z495" s="104"/>
    </row>
    <row r="496" spans="1:26" ht="15.75" customHeight="1">
      <c r="A496" s="104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04"/>
      <c r="U496" s="104"/>
      <c r="V496" s="104"/>
      <c r="W496" s="104"/>
      <c r="X496" s="104"/>
      <c r="Y496" s="104"/>
      <c r="Z496" s="104"/>
    </row>
    <row r="497" spans="1:26" ht="15.75" customHeight="1">
      <c r="A497" s="104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04"/>
      <c r="U497" s="104"/>
      <c r="V497" s="104"/>
      <c r="W497" s="104"/>
      <c r="X497" s="104"/>
      <c r="Y497" s="104"/>
      <c r="Z497" s="104"/>
    </row>
    <row r="498" spans="1:26" ht="15.75" customHeight="1">
      <c r="A498" s="104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04"/>
      <c r="U498" s="104"/>
      <c r="V498" s="104"/>
      <c r="W498" s="104"/>
      <c r="X498" s="104"/>
      <c r="Y498" s="104"/>
      <c r="Z498" s="104"/>
    </row>
    <row r="499" spans="1:26" ht="15.75" customHeight="1">
      <c r="A499" s="104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04"/>
      <c r="U499" s="104"/>
      <c r="V499" s="104"/>
      <c r="W499" s="104"/>
      <c r="X499" s="104"/>
      <c r="Y499" s="104"/>
      <c r="Z499" s="104"/>
    </row>
    <row r="500" spans="1:26" ht="15.75" customHeight="1">
      <c r="A500" s="104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04"/>
      <c r="U500" s="104"/>
      <c r="V500" s="104"/>
      <c r="W500" s="104"/>
      <c r="X500" s="104"/>
      <c r="Y500" s="104"/>
      <c r="Z500" s="104"/>
    </row>
    <row r="501" spans="1:26" ht="15.75" customHeight="1">
      <c r="A501" s="104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04"/>
      <c r="U501" s="104"/>
      <c r="V501" s="104"/>
      <c r="W501" s="104"/>
      <c r="X501" s="104"/>
      <c r="Y501" s="104"/>
      <c r="Z501" s="104"/>
    </row>
    <row r="502" spans="1:26" ht="15.75" customHeight="1">
      <c r="A502" s="104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04"/>
      <c r="U502" s="104"/>
      <c r="V502" s="104"/>
      <c r="W502" s="104"/>
      <c r="X502" s="104"/>
      <c r="Y502" s="104"/>
      <c r="Z502" s="104"/>
    </row>
    <row r="503" spans="1:26" ht="15.75" customHeight="1">
      <c r="A503" s="104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04"/>
      <c r="U503" s="104"/>
      <c r="V503" s="104"/>
      <c r="W503" s="104"/>
      <c r="X503" s="104"/>
      <c r="Y503" s="104"/>
      <c r="Z503" s="104"/>
    </row>
    <row r="504" spans="1:26" ht="15.75" customHeight="1">
      <c r="A504" s="104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04"/>
      <c r="U504" s="104"/>
      <c r="V504" s="104"/>
      <c r="W504" s="104"/>
      <c r="X504" s="104"/>
      <c r="Y504" s="104"/>
      <c r="Z504" s="104"/>
    </row>
    <row r="505" spans="1:26" ht="15.75" customHeight="1">
      <c r="A505" s="104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04"/>
      <c r="U505" s="104"/>
      <c r="V505" s="104"/>
      <c r="W505" s="104"/>
      <c r="X505" s="104"/>
      <c r="Y505" s="104"/>
      <c r="Z505" s="104"/>
    </row>
    <row r="506" spans="1:26" ht="15.75" customHeight="1">
      <c r="A506" s="104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04"/>
      <c r="U506" s="104"/>
      <c r="V506" s="104"/>
      <c r="W506" s="104"/>
      <c r="X506" s="104"/>
      <c r="Y506" s="104"/>
      <c r="Z506" s="104"/>
    </row>
    <row r="507" spans="1:26" ht="15.75" customHeight="1">
      <c r="A507" s="104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04"/>
      <c r="U507" s="104"/>
      <c r="V507" s="104"/>
      <c r="W507" s="104"/>
      <c r="X507" s="104"/>
      <c r="Y507" s="104"/>
      <c r="Z507" s="104"/>
    </row>
    <row r="508" spans="1:26" ht="15.75" customHeight="1">
      <c r="A508" s="104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04"/>
      <c r="U508" s="104"/>
      <c r="V508" s="104"/>
      <c r="W508" s="104"/>
      <c r="X508" s="104"/>
      <c r="Y508" s="104"/>
      <c r="Z508" s="104"/>
    </row>
    <row r="509" spans="1:26" ht="15.75" customHeight="1">
      <c r="A509" s="104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04"/>
      <c r="U509" s="104"/>
      <c r="V509" s="104"/>
      <c r="W509" s="104"/>
      <c r="X509" s="104"/>
      <c r="Y509" s="104"/>
      <c r="Z509" s="104"/>
    </row>
    <row r="510" spans="1:26" ht="15.75" customHeight="1">
      <c r="A510" s="104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04"/>
      <c r="U510" s="104"/>
      <c r="V510" s="104"/>
      <c r="W510" s="104"/>
      <c r="X510" s="104"/>
      <c r="Y510" s="104"/>
      <c r="Z510" s="104"/>
    </row>
    <row r="511" spans="1:26" ht="15.75" customHeight="1">
      <c r="A511" s="104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04"/>
      <c r="U511" s="104"/>
      <c r="V511" s="104"/>
      <c r="W511" s="104"/>
      <c r="X511" s="104"/>
      <c r="Y511" s="104"/>
      <c r="Z511" s="104"/>
    </row>
    <row r="512" spans="1:26" ht="15.75" customHeight="1">
      <c r="A512" s="104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04"/>
      <c r="U512" s="104"/>
      <c r="V512" s="104"/>
      <c r="W512" s="104"/>
      <c r="X512" s="104"/>
      <c r="Y512" s="104"/>
      <c r="Z512" s="104"/>
    </row>
    <row r="513" spans="1:26" ht="15.75" customHeight="1">
      <c r="A513" s="104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04"/>
      <c r="U513" s="104"/>
      <c r="V513" s="104"/>
      <c r="W513" s="104"/>
      <c r="X513" s="104"/>
      <c r="Y513" s="104"/>
      <c r="Z513" s="104"/>
    </row>
    <row r="514" spans="1:26" ht="15.75" customHeight="1">
      <c r="A514" s="104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04"/>
      <c r="U514" s="104"/>
      <c r="V514" s="104"/>
      <c r="W514" s="104"/>
      <c r="X514" s="104"/>
      <c r="Y514" s="104"/>
      <c r="Z514" s="104"/>
    </row>
    <row r="515" spans="1:26" ht="15.75" customHeight="1">
      <c r="A515" s="104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04"/>
      <c r="U515" s="104"/>
      <c r="V515" s="104"/>
      <c r="W515" s="104"/>
      <c r="X515" s="104"/>
      <c r="Y515" s="104"/>
      <c r="Z515" s="104"/>
    </row>
    <row r="516" spans="1:26" ht="15.75" customHeight="1">
      <c r="A516" s="104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04"/>
      <c r="U516" s="104"/>
      <c r="V516" s="104"/>
      <c r="W516" s="104"/>
      <c r="X516" s="104"/>
      <c r="Y516" s="104"/>
      <c r="Z516" s="104"/>
    </row>
    <row r="517" spans="1:26" ht="15.75" customHeight="1">
      <c r="A517" s="104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04"/>
      <c r="U517" s="104"/>
      <c r="V517" s="104"/>
      <c r="W517" s="104"/>
      <c r="X517" s="104"/>
      <c r="Y517" s="104"/>
      <c r="Z517" s="104"/>
    </row>
    <row r="518" spans="1:26" ht="15.75" customHeight="1">
      <c r="A518" s="104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04"/>
      <c r="U518" s="104"/>
      <c r="V518" s="104"/>
      <c r="W518" s="104"/>
      <c r="X518" s="104"/>
      <c r="Y518" s="104"/>
      <c r="Z518" s="104"/>
    </row>
    <row r="519" spans="1:26" ht="15.75" customHeight="1">
      <c r="A519" s="104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04"/>
      <c r="U519" s="104"/>
      <c r="V519" s="104"/>
      <c r="W519" s="104"/>
      <c r="X519" s="104"/>
      <c r="Y519" s="104"/>
      <c r="Z519" s="104"/>
    </row>
    <row r="520" spans="1:26" ht="15.75" customHeight="1">
      <c r="A520" s="104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04"/>
      <c r="U520" s="104"/>
      <c r="V520" s="104"/>
      <c r="W520" s="104"/>
      <c r="X520" s="104"/>
      <c r="Y520" s="104"/>
      <c r="Z520" s="104"/>
    </row>
    <row r="521" spans="1:26" ht="15.75" customHeight="1">
      <c r="A521" s="104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04"/>
      <c r="U521" s="104"/>
      <c r="V521" s="104"/>
      <c r="W521" s="104"/>
      <c r="X521" s="104"/>
      <c r="Y521" s="104"/>
      <c r="Z521" s="104"/>
    </row>
    <row r="522" spans="1:26" ht="15.75" customHeight="1">
      <c r="A522" s="104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04"/>
      <c r="U522" s="104"/>
      <c r="V522" s="104"/>
      <c r="W522" s="104"/>
      <c r="X522" s="104"/>
      <c r="Y522" s="104"/>
      <c r="Z522" s="104"/>
    </row>
    <row r="523" spans="1:26" ht="15.75" customHeight="1">
      <c r="A523" s="104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04"/>
      <c r="U523" s="104"/>
      <c r="V523" s="104"/>
      <c r="W523" s="104"/>
      <c r="X523" s="104"/>
      <c r="Y523" s="104"/>
      <c r="Z523" s="104"/>
    </row>
    <row r="524" spans="1:26" ht="15.75" customHeight="1">
      <c r="A524" s="104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04"/>
      <c r="U524" s="104"/>
      <c r="V524" s="104"/>
      <c r="W524" s="104"/>
      <c r="X524" s="104"/>
      <c r="Y524" s="104"/>
      <c r="Z524" s="104"/>
    </row>
    <row r="525" spans="1:26" ht="15.75" customHeight="1">
      <c r="A525" s="104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04"/>
      <c r="U525" s="104"/>
      <c r="V525" s="104"/>
      <c r="W525" s="104"/>
      <c r="X525" s="104"/>
      <c r="Y525" s="104"/>
      <c r="Z525" s="104"/>
    </row>
    <row r="526" spans="1:26" ht="15.75" customHeight="1">
      <c r="A526" s="104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04"/>
      <c r="U526" s="104"/>
      <c r="V526" s="104"/>
      <c r="W526" s="104"/>
      <c r="X526" s="104"/>
      <c r="Y526" s="104"/>
      <c r="Z526" s="104"/>
    </row>
    <row r="527" spans="1:26" ht="15.75" customHeight="1">
      <c r="A527" s="104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04"/>
      <c r="U527" s="104"/>
      <c r="V527" s="104"/>
      <c r="W527" s="104"/>
      <c r="X527" s="104"/>
      <c r="Y527" s="104"/>
      <c r="Z527" s="104"/>
    </row>
    <row r="528" spans="1:26" ht="15.75" customHeight="1">
      <c r="A528" s="104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04"/>
      <c r="U528" s="104"/>
      <c r="V528" s="104"/>
      <c r="W528" s="104"/>
      <c r="X528" s="104"/>
      <c r="Y528" s="104"/>
      <c r="Z528" s="104"/>
    </row>
    <row r="529" spans="1:26" ht="15.75" customHeight="1">
      <c r="A529" s="104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04"/>
      <c r="U529" s="104"/>
      <c r="V529" s="104"/>
      <c r="W529" s="104"/>
      <c r="X529" s="104"/>
      <c r="Y529" s="104"/>
      <c r="Z529" s="104"/>
    </row>
    <row r="530" spans="1:26" ht="15.75" customHeight="1">
      <c r="A530" s="104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04"/>
      <c r="U530" s="104"/>
      <c r="V530" s="104"/>
      <c r="W530" s="104"/>
      <c r="X530" s="104"/>
      <c r="Y530" s="104"/>
      <c r="Z530" s="104"/>
    </row>
    <row r="531" spans="1:26" ht="15.75" customHeight="1">
      <c r="A531" s="104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04"/>
      <c r="U531" s="104"/>
      <c r="V531" s="104"/>
      <c r="W531" s="104"/>
      <c r="X531" s="104"/>
      <c r="Y531" s="104"/>
      <c r="Z531" s="104"/>
    </row>
    <row r="532" spans="1:26" ht="15.75" customHeight="1">
      <c r="A532" s="104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04"/>
      <c r="U532" s="104"/>
      <c r="V532" s="104"/>
      <c r="W532" s="104"/>
      <c r="X532" s="104"/>
      <c r="Y532" s="104"/>
      <c r="Z532" s="104"/>
    </row>
    <row r="533" spans="1:26" ht="15.75" customHeight="1">
      <c r="A533" s="104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04"/>
      <c r="U533" s="104"/>
      <c r="V533" s="104"/>
      <c r="W533" s="104"/>
      <c r="X533" s="104"/>
      <c r="Y533" s="104"/>
      <c r="Z533" s="104"/>
    </row>
    <row r="534" spans="1:26" ht="15.75" customHeight="1">
      <c r="A534" s="104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04"/>
      <c r="U534" s="104"/>
      <c r="V534" s="104"/>
      <c r="W534" s="104"/>
      <c r="X534" s="104"/>
      <c r="Y534" s="104"/>
      <c r="Z534" s="104"/>
    </row>
    <row r="535" spans="1:26" ht="15.75" customHeight="1">
      <c r="A535" s="104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04"/>
      <c r="U535" s="104"/>
      <c r="V535" s="104"/>
      <c r="W535" s="104"/>
      <c r="X535" s="104"/>
      <c r="Y535" s="104"/>
      <c r="Z535" s="104"/>
    </row>
    <row r="536" spans="1:26" ht="15.75" customHeight="1">
      <c r="A536" s="104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04"/>
      <c r="U536" s="104"/>
      <c r="V536" s="104"/>
      <c r="W536" s="104"/>
      <c r="X536" s="104"/>
      <c r="Y536" s="104"/>
      <c r="Z536" s="104"/>
    </row>
    <row r="537" spans="1:26" ht="15.75" customHeight="1">
      <c r="A537" s="104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04"/>
      <c r="U537" s="104"/>
      <c r="V537" s="104"/>
      <c r="W537" s="104"/>
      <c r="X537" s="104"/>
      <c r="Y537" s="104"/>
      <c r="Z537" s="104"/>
    </row>
    <row r="538" spans="1:26" ht="15.75" customHeight="1">
      <c r="A538" s="104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04"/>
      <c r="U538" s="104"/>
      <c r="V538" s="104"/>
      <c r="W538" s="104"/>
      <c r="X538" s="104"/>
      <c r="Y538" s="104"/>
      <c r="Z538" s="104"/>
    </row>
    <row r="539" spans="1:26" ht="15.75" customHeight="1">
      <c r="A539" s="104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04"/>
      <c r="U539" s="104"/>
      <c r="V539" s="104"/>
      <c r="W539" s="104"/>
      <c r="X539" s="104"/>
      <c r="Y539" s="104"/>
      <c r="Z539" s="104"/>
    </row>
    <row r="540" spans="1:26" ht="15.75" customHeight="1">
      <c r="A540" s="104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04"/>
      <c r="U540" s="104"/>
      <c r="V540" s="104"/>
      <c r="W540" s="104"/>
      <c r="X540" s="104"/>
      <c r="Y540" s="104"/>
      <c r="Z540" s="104"/>
    </row>
    <row r="541" spans="1:26" ht="15.75" customHeight="1">
      <c r="A541" s="104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04"/>
      <c r="U541" s="104"/>
      <c r="V541" s="104"/>
      <c r="W541" s="104"/>
      <c r="X541" s="104"/>
      <c r="Y541" s="104"/>
      <c r="Z541" s="104"/>
    </row>
    <row r="542" spans="1:26" ht="15.75" customHeight="1">
      <c r="A542" s="104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04"/>
      <c r="U542" s="104"/>
      <c r="V542" s="104"/>
      <c r="W542" s="104"/>
      <c r="X542" s="104"/>
      <c r="Y542" s="104"/>
      <c r="Z542" s="104"/>
    </row>
    <row r="543" spans="1:26" ht="15.75" customHeight="1">
      <c r="A543" s="104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04"/>
      <c r="U543" s="104"/>
      <c r="V543" s="104"/>
      <c r="W543" s="104"/>
      <c r="X543" s="104"/>
      <c r="Y543" s="104"/>
      <c r="Z543" s="104"/>
    </row>
    <row r="544" spans="1:26" ht="15.75" customHeight="1">
      <c r="A544" s="104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04"/>
      <c r="U544" s="104"/>
      <c r="V544" s="104"/>
      <c r="W544" s="104"/>
      <c r="X544" s="104"/>
      <c r="Y544" s="104"/>
      <c r="Z544" s="104"/>
    </row>
    <row r="545" spans="1:26" ht="15.75" customHeight="1">
      <c r="A545" s="104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04"/>
      <c r="U545" s="104"/>
      <c r="V545" s="104"/>
      <c r="W545" s="104"/>
      <c r="X545" s="104"/>
      <c r="Y545" s="104"/>
      <c r="Z545" s="104"/>
    </row>
    <row r="546" spans="1:26" ht="15.75" customHeight="1">
      <c r="A546" s="104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04"/>
      <c r="U546" s="104"/>
      <c r="V546" s="104"/>
      <c r="W546" s="104"/>
      <c r="X546" s="104"/>
      <c r="Y546" s="104"/>
      <c r="Z546" s="104"/>
    </row>
    <row r="547" spans="1:26" ht="15.75" customHeight="1">
      <c r="A547" s="104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04"/>
      <c r="U547" s="104"/>
      <c r="V547" s="104"/>
      <c r="W547" s="104"/>
      <c r="X547" s="104"/>
      <c r="Y547" s="104"/>
      <c r="Z547" s="104"/>
    </row>
    <row r="548" spans="1:26" ht="15.75" customHeight="1">
      <c r="A548" s="104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04"/>
      <c r="U548" s="104"/>
      <c r="V548" s="104"/>
      <c r="W548" s="104"/>
      <c r="X548" s="104"/>
      <c r="Y548" s="104"/>
      <c r="Z548" s="104"/>
    </row>
    <row r="549" spans="1:26" ht="15.75" customHeight="1">
      <c r="A549" s="104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04"/>
      <c r="U549" s="104"/>
      <c r="V549" s="104"/>
      <c r="W549" s="104"/>
      <c r="X549" s="104"/>
      <c r="Y549" s="104"/>
      <c r="Z549" s="104"/>
    </row>
    <row r="550" spans="1:26" ht="15.75" customHeight="1">
      <c r="A550" s="104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04"/>
      <c r="U550" s="104"/>
      <c r="V550" s="104"/>
      <c r="W550" s="104"/>
      <c r="X550" s="104"/>
      <c r="Y550" s="104"/>
      <c r="Z550" s="104"/>
    </row>
    <row r="551" spans="1:26" ht="15.75" customHeight="1">
      <c r="A551" s="104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04"/>
      <c r="U551" s="104"/>
      <c r="V551" s="104"/>
      <c r="W551" s="104"/>
      <c r="X551" s="104"/>
      <c r="Y551" s="104"/>
      <c r="Z551" s="104"/>
    </row>
    <row r="552" spans="1:26" ht="15.75" customHeight="1">
      <c r="A552" s="104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04"/>
      <c r="U552" s="104"/>
      <c r="V552" s="104"/>
      <c r="W552" s="104"/>
      <c r="X552" s="104"/>
      <c r="Y552" s="104"/>
      <c r="Z552" s="104"/>
    </row>
    <row r="553" spans="1:26" ht="15.75" customHeight="1">
      <c r="A553" s="104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04"/>
      <c r="U553" s="104"/>
      <c r="V553" s="104"/>
      <c r="W553" s="104"/>
      <c r="X553" s="104"/>
      <c r="Y553" s="104"/>
      <c r="Z553" s="104"/>
    </row>
    <row r="554" spans="1:26" ht="15.75" customHeight="1">
      <c r="A554" s="104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04"/>
      <c r="U554" s="104"/>
      <c r="V554" s="104"/>
      <c r="W554" s="104"/>
      <c r="X554" s="104"/>
      <c r="Y554" s="104"/>
      <c r="Z554" s="104"/>
    </row>
    <row r="555" spans="1:26" ht="15.75" customHeight="1">
      <c r="A555" s="104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04"/>
      <c r="U555" s="104"/>
      <c r="V555" s="104"/>
      <c r="W555" s="104"/>
      <c r="X555" s="104"/>
      <c r="Y555" s="104"/>
      <c r="Z555" s="104"/>
    </row>
    <row r="556" spans="1:26" ht="15.75" customHeight="1">
      <c r="A556" s="104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04"/>
      <c r="U556" s="104"/>
      <c r="V556" s="104"/>
      <c r="W556" s="104"/>
      <c r="X556" s="104"/>
      <c r="Y556" s="104"/>
      <c r="Z556" s="104"/>
    </row>
    <row r="557" spans="1:26" ht="15.75" customHeight="1">
      <c r="A557" s="104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04"/>
      <c r="U557" s="104"/>
      <c r="V557" s="104"/>
      <c r="W557" s="104"/>
      <c r="X557" s="104"/>
      <c r="Y557" s="104"/>
      <c r="Z557" s="104"/>
    </row>
    <row r="558" spans="1:26" ht="15.75" customHeight="1">
      <c r="A558" s="104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04"/>
      <c r="U558" s="104"/>
      <c r="V558" s="104"/>
      <c r="W558" s="104"/>
      <c r="X558" s="104"/>
      <c r="Y558" s="104"/>
      <c r="Z558" s="104"/>
    </row>
    <row r="559" spans="1:26" ht="15.75" customHeight="1">
      <c r="A559" s="104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04"/>
      <c r="U559" s="104"/>
      <c r="V559" s="104"/>
      <c r="W559" s="104"/>
      <c r="X559" s="104"/>
      <c r="Y559" s="104"/>
      <c r="Z559" s="104"/>
    </row>
    <row r="560" spans="1:26" ht="15.75" customHeight="1">
      <c r="A560" s="104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04"/>
      <c r="U560" s="104"/>
      <c r="V560" s="104"/>
      <c r="W560" s="104"/>
      <c r="X560" s="104"/>
      <c r="Y560" s="104"/>
      <c r="Z560" s="104"/>
    </row>
    <row r="561" spans="1:26" ht="15.75" customHeight="1">
      <c r="A561" s="104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04"/>
      <c r="U561" s="104"/>
      <c r="V561" s="104"/>
      <c r="W561" s="104"/>
      <c r="X561" s="104"/>
      <c r="Y561" s="104"/>
      <c r="Z561" s="104"/>
    </row>
    <row r="562" spans="1:26" ht="15.75" customHeight="1">
      <c r="A562" s="104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04"/>
      <c r="U562" s="104"/>
      <c r="V562" s="104"/>
      <c r="W562" s="104"/>
      <c r="X562" s="104"/>
      <c r="Y562" s="104"/>
      <c r="Z562" s="104"/>
    </row>
    <row r="563" spans="1:26" ht="15.75" customHeight="1">
      <c r="A563" s="104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04"/>
      <c r="U563" s="104"/>
      <c r="V563" s="104"/>
      <c r="W563" s="104"/>
      <c r="X563" s="104"/>
      <c r="Y563" s="104"/>
      <c r="Z563" s="104"/>
    </row>
    <row r="564" spans="1:26" ht="15.75" customHeight="1">
      <c r="A564" s="104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04"/>
      <c r="U564" s="104"/>
      <c r="V564" s="104"/>
      <c r="W564" s="104"/>
      <c r="X564" s="104"/>
      <c r="Y564" s="104"/>
      <c r="Z564" s="104"/>
    </row>
    <row r="565" spans="1:26" ht="15.75" customHeight="1">
      <c r="A565" s="104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04"/>
      <c r="U565" s="104"/>
      <c r="V565" s="104"/>
      <c r="W565" s="104"/>
      <c r="X565" s="104"/>
      <c r="Y565" s="104"/>
      <c r="Z565" s="104"/>
    </row>
    <row r="566" spans="1:26" ht="15.75" customHeight="1">
      <c r="A566" s="104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04"/>
      <c r="U566" s="104"/>
      <c r="V566" s="104"/>
      <c r="W566" s="104"/>
      <c r="X566" s="104"/>
      <c r="Y566" s="104"/>
      <c r="Z566" s="104"/>
    </row>
    <row r="567" spans="1:26" ht="15.75" customHeight="1">
      <c r="A567" s="104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04"/>
      <c r="U567" s="104"/>
      <c r="V567" s="104"/>
      <c r="W567" s="104"/>
      <c r="X567" s="104"/>
      <c r="Y567" s="104"/>
      <c r="Z567" s="104"/>
    </row>
    <row r="568" spans="1:26" ht="15.75" customHeight="1">
      <c r="A568" s="104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04"/>
      <c r="U568" s="104"/>
      <c r="V568" s="104"/>
      <c r="W568" s="104"/>
      <c r="X568" s="104"/>
      <c r="Y568" s="104"/>
      <c r="Z568" s="104"/>
    </row>
    <row r="569" spans="1:26" ht="15.75" customHeight="1">
      <c r="A569" s="104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04"/>
      <c r="U569" s="104"/>
      <c r="V569" s="104"/>
      <c r="W569" s="104"/>
      <c r="X569" s="104"/>
      <c r="Y569" s="104"/>
      <c r="Z569" s="104"/>
    </row>
    <row r="570" spans="1:26" ht="15.75" customHeight="1">
      <c r="A570" s="104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04"/>
      <c r="U570" s="104"/>
      <c r="V570" s="104"/>
      <c r="W570" s="104"/>
      <c r="X570" s="104"/>
      <c r="Y570" s="104"/>
      <c r="Z570" s="104"/>
    </row>
    <row r="571" spans="1:26" ht="15.75" customHeight="1">
      <c r="A571" s="104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04"/>
      <c r="U571" s="104"/>
      <c r="V571" s="104"/>
      <c r="W571" s="104"/>
      <c r="X571" s="104"/>
      <c r="Y571" s="104"/>
      <c r="Z571" s="104"/>
    </row>
    <row r="572" spans="1:26" ht="15.75" customHeight="1">
      <c r="A572" s="104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04"/>
      <c r="U572" s="104"/>
      <c r="V572" s="104"/>
      <c r="W572" s="104"/>
      <c r="X572" s="104"/>
      <c r="Y572" s="104"/>
      <c r="Z572" s="104"/>
    </row>
    <row r="573" spans="1:26" ht="15.75" customHeight="1">
      <c r="A573" s="104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04"/>
      <c r="U573" s="104"/>
      <c r="V573" s="104"/>
      <c r="W573" s="104"/>
      <c r="X573" s="104"/>
      <c r="Y573" s="104"/>
      <c r="Z573" s="104"/>
    </row>
    <row r="574" spans="1:26" ht="15.75" customHeight="1">
      <c r="A574" s="104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04"/>
      <c r="U574" s="104"/>
      <c r="V574" s="104"/>
      <c r="W574" s="104"/>
      <c r="X574" s="104"/>
      <c r="Y574" s="104"/>
      <c r="Z574" s="104"/>
    </row>
    <row r="575" spans="1:26" ht="15.75" customHeight="1">
      <c r="A575" s="104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04"/>
      <c r="U575" s="104"/>
      <c r="V575" s="104"/>
      <c r="W575" s="104"/>
      <c r="X575" s="104"/>
      <c r="Y575" s="104"/>
      <c r="Z575" s="104"/>
    </row>
    <row r="576" spans="1:26" ht="15.75" customHeight="1">
      <c r="A576" s="104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04"/>
      <c r="U576" s="104"/>
      <c r="V576" s="104"/>
      <c r="W576" s="104"/>
      <c r="X576" s="104"/>
      <c r="Y576" s="104"/>
      <c r="Z576" s="104"/>
    </row>
    <row r="577" spans="1:26" ht="15.75" customHeight="1">
      <c r="A577" s="104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04"/>
      <c r="U577" s="104"/>
      <c r="V577" s="104"/>
      <c r="W577" s="104"/>
      <c r="X577" s="104"/>
      <c r="Y577" s="104"/>
      <c r="Z577" s="104"/>
    </row>
    <row r="578" spans="1:26" ht="15.75" customHeight="1">
      <c r="A578" s="104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04"/>
      <c r="U578" s="104"/>
      <c r="V578" s="104"/>
      <c r="W578" s="104"/>
      <c r="X578" s="104"/>
      <c r="Y578" s="104"/>
      <c r="Z578" s="104"/>
    </row>
    <row r="579" spans="1:26" ht="15.75" customHeight="1">
      <c r="A579" s="104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04"/>
      <c r="U579" s="104"/>
      <c r="V579" s="104"/>
      <c r="W579" s="104"/>
      <c r="X579" s="104"/>
      <c r="Y579" s="104"/>
      <c r="Z579" s="104"/>
    </row>
    <row r="580" spans="1:26" ht="15.75" customHeight="1">
      <c r="A580" s="104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04"/>
      <c r="U580" s="104"/>
      <c r="V580" s="104"/>
      <c r="W580" s="104"/>
      <c r="X580" s="104"/>
      <c r="Y580" s="104"/>
      <c r="Z580" s="104"/>
    </row>
    <row r="581" spans="1:26" ht="15.75" customHeight="1">
      <c r="A581" s="104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04"/>
      <c r="U581" s="104"/>
      <c r="V581" s="104"/>
      <c r="W581" s="104"/>
      <c r="X581" s="104"/>
      <c r="Y581" s="104"/>
      <c r="Z581" s="104"/>
    </row>
    <row r="582" spans="1:26" ht="15.75" customHeight="1">
      <c r="A582" s="104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04"/>
      <c r="U582" s="104"/>
      <c r="V582" s="104"/>
      <c r="W582" s="104"/>
      <c r="X582" s="104"/>
      <c r="Y582" s="104"/>
      <c r="Z582" s="104"/>
    </row>
    <row r="583" spans="1:26" ht="15.75" customHeight="1">
      <c r="A583" s="104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04"/>
      <c r="U583" s="104"/>
      <c r="V583" s="104"/>
      <c r="W583" s="104"/>
      <c r="X583" s="104"/>
      <c r="Y583" s="104"/>
      <c r="Z583" s="104"/>
    </row>
    <row r="584" spans="1:26" ht="15.75" customHeight="1">
      <c r="A584" s="104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04"/>
      <c r="U584" s="104"/>
      <c r="V584" s="104"/>
      <c r="W584" s="104"/>
      <c r="X584" s="104"/>
      <c r="Y584" s="104"/>
      <c r="Z584" s="104"/>
    </row>
    <row r="585" spans="1:26" ht="15.75" customHeight="1">
      <c r="A585" s="104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04"/>
      <c r="U585" s="104"/>
      <c r="V585" s="104"/>
      <c r="W585" s="104"/>
      <c r="X585" s="104"/>
      <c r="Y585" s="104"/>
      <c r="Z585" s="104"/>
    </row>
    <row r="586" spans="1:26" ht="15.75" customHeight="1">
      <c r="A586" s="104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04"/>
      <c r="U586" s="104"/>
      <c r="V586" s="104"/>
      <c r="W586" s="104"/>
      <c r="X586" s="104"/>
      <c r="Y586" s="104"/>
      <c r="Z586" s="104"/>
    </row>
    <row r="587" spans="1:26" ht="15.75" customHeight="1">
      <c r="A587" s="104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04"/>
      <c r="U587" s="104"/>
      <c r="V587" s="104"/>
      <c r="W587" s="104"/>
      <c r="X587" s="104"/>
      <c r="Y587" s="104"/>
      <c r="Z587" s="104"/>
    </row>
    <row r="588" spans="1:26" ht="15.75" customHeight="1">
      <c r="A588" s="104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04"/>
      <c r="U588" s="104"/>
      <c r="V588" s="104"/>
      <c r="W588" s="104"/>
      <c r="X588" s="104"/>
      <c r="Y588" s="104"/>
      <c r="Z588" s="104"/>
    </row>
    <row r="589" spans="1:26" ht="15.75" customHeight="1">
      <c r="A589" s="104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04"/>
      <c r="U589" s="104"/>
      <c r="V589" s="104"/>
      <c r="W589" s="104"/>
      <c r="X589" s="104"/>
      <c r="Y589" s="104"/>
      <c r="Z589" s="104"/>
    </row>
    <row r="590" spans="1:26" ht="15.75" customHeight="1">
      <c r="A590" s="104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04"/>
      <c r="U590" s="104"/>
      <c r="V590" s="104"/>
      <c r="W590" s="104"/>
      <c r="X590" s="104"/>
      <c r="Y590" s="104"/>
      <c r="Z590" s="104"/>
    </row>
    <row r="591" spans="1:26" ht="15.75" customHeight="1">
      <c r="A591" s="104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04"/>
      <c r="U591" s="104"/>
      <c r="V591" s="104"/>
      <c r="W591" s="104"/>
      <c r="X591" s="104"/>
      <c r="Y591" s="104"/>
      <c r="Z591" s="104"/>
    </row>
    <row r="592" spans="1:26" ht="15.75" customHeight="1">
      <c r="A592" s="104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04"/>
      <c r="U592" s="104"/>
      <c r="V592" s="104"/>
      <c r="W592" s="104"/>
      <c r="X592" s="104"/>
      <c r="Y592" s="104"/>
      <c r="Z592" s="104"/>
    </row>
    <row r="593" spans="1:26" ht="15.75" customHeight="1">
      <c r="A593" s="104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04"/>
      <c r="U593" s="104"/>
      <c r="V593" s="104"/>
      <c r="W593" s="104"/>
      <c r="X593" s="104"/>
      <c r="Y593" s="104"/>
      <c r="Z593" s="104"/>
    </row>
    <row r="594" spans="1:26" ht="15.75" customHeight="1">
      <c r="A594" s="104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04"/>
      <c r="U594" s="104"/>
      <c r="V594" s="104"/>
      <c r="W594" s="104"/>
      <c r="X594" s="104"/>
      <c r="Y594" s="104"/>
      <c r="Z594" s="104"/>
    </row>
    <row r="595" spans="1:26" ht="15.75" customHeight="1">
      <c r="A595" s="104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04"/>
      <c r="U595" s="104"/>
      <c r="V595" s="104"/>
      <c r="W595" s="104"/>
      <c r="X595" s="104"/>
      <c r="Y595" s="104"/>
      <c r="Z595" s="104"/>
    </row>
    <row r="596" spans="1:26" ht="15.75" customHeight="1">
      <c r="A596" s="104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04"/>
      <c r="U596" s="104"/>
      <c r="V596" s="104"/>
      <c r="W596" s="104"/>
      <c r="X596" s="104"/>
      <c r="Y596" s="104"/>
      <c r="Z596" s="104"/>
    </row>
    <row r="597" spans="1:26" ht="15.75" customHeight="1">
      <c r="A597" s="104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04"/>
      <c r="U597" s="104"/>
      <c r="V597" s="104"/>
      <c r="W597" s="104"/>
      <c r="X597" s="104"/>
      <c r="Y597" s="104"/>
      <c r="Z597" s="104"/>
    </row>
    <row r="598" spans="1:26" ht="15.75" customHeight="1">
      <c r="A598" s="104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04"/>
      <c r="U598" s="104"/>
      <c r="V598" s="104"/>
      <c r="W598" s="104"/>
      <c r="X598" s="104"/>
      <c r="Y598" s="104"/>
      <c r="Z598" s="104"/>
    </row>
    <row r="599" spans="1:26" ht="15.75" customHeight="1">
      <c r="A599" s="104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04"/>
      <c r="U599" s="104"/>
      <c r="V599" s="104"/>
      <c r="W599" s="104"/>
      <c r="X599" s="104"/>
      <c r="Y599" s="104"/>
      <c r="Z599" s="104"/>
    </row>
    <row r="600" spans="1:26" ht="15.75" customHeight="1">
      <c r="A600" s="104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04"/>
      <c r="U600" s="104"/>
      <c r="V600" s="104"/>
      <c r="W600" s="104"/>
      <c r="X600" s="104"/>
      <c r="Y600" s="104"/>
      <c r="Z600" s="104"/>
    </row>
    <row r="601" spans="1:26" ht="15.75" customHeight="1">
      <c r="A601" s="104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04"/>
      <c r="U601" s="104"/>
      <c r="V601" s="104"/>
      <c r="W601" s="104"/>
      <c r="X601" s="104"/>
      <c r="Y601" s="104"/>
      <c r="Z601" s="104"/>
    </row>
    <row r="602" spans="1:26" ht="15.75" customHeight="1">
      <c r="A602" s="104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04"/>
      <c r="U602" s="104"/>
      <c r="V602" s="104"/>
      <c r="W602" s="104"/>
      <c r="X602" s="104"/>
      <c r="Y602" s="104"/>
      <c r="Z602" s="104"/>
    </row>
    <row r="603" spans="1:26" ht="15.75" customHeight="1">
      <c r="A603" s="104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04"/>
      <c r="U603" s="104"/>
      <c r="V603" s="104"/>
      <c r="W603" s="104"/>
      <c r="X603" s="104"/>
      <c r="Y603" s="104"/>
      <c r="Z603" s="104"/>
    </row>
    <row r="604" spans="1:26" ht="15.75" customHeight="1">
      <c r="A604" s="104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04"/>
      <c r="U604" s="104"/>
      <c r="V604" s="104"/>
      <c r="W604" s="104"/>
      <c r="X604" s="104"/>
      <c r="Y604" s="104"/>
      <c r="Z604" s="104"/>
    </row>
    <row r="605" spans="1:26" ht="15.75" customHeight="1">
      <c r="A605" s="104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04"/>
      <c r="U605" s="104"/>
      <c r="V605" s="104"/>
      <c r="W605" s="104"/>
      <c r="X605" s="104"/>
      <c r="Y605" s="104"/>
      <c r="Z605" s="104"/>
    </row>
    <row r="606" spans="1:26" ht="15.75" customHeight="1">
      <c r="A606" s="104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04"/>
      <c r="U606" s="104"/>
      <c r="V606" s="104"/>
      <c r="W606" s="104"/>
      <c r="X606" s="104"/>
      <c r="Y606" s="104"/>
      <c r="Z606" s="104"/>
    </row>
    <row r="607" spans="1:26" ht="15.75" customHeight="1">
      <c r="A607" s="104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04"/>
      <c r="U607" s="104"/>
      <c r="V607" s="104"/>
      <c r="W607" s="104"/>
      <c r="X607" s="104"/>
      <c r="Y607" s="104"/>
      <c r="Z607" s="104"/>
    </row>
    <row r="608" spans="1:26" ht="15.75" customHeight="1">
      <c r="A608" s="104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04"/>
      <c r="U608" s="104"/>
      <c r="V608" s="104"/>
      <c r="W608" s="104"/>
      <c r="X608" s="104"/>
      <c r="Y608" s="104"/>
      <c r="Z608" s="104"/>
    </row>
    <row r="609" spans="1:26" ht="15.75" customHeight="1">
      <c r="A609" s="104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04"/>
      <c r="U609" s="104"/>
      <c r="V609" s="104"/>
      <c r="W609" s="104"/>
      <c r="X609" s="104"/>
      <c r="Y609" s="104"/>
      <c r="Z609" s="104"/>
    </row>
    <row r="610" spans="1:26" ht="15.75" customHeight="1">
      <c r="A610" s="104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04"/>
      <c r="U610" s="104"/>
      <c r="V610" s="104"/>
      <c r="W610" s="104"/>
      <c r="X610" s="104"/>
      <c r="Y610" s="104"/>
      <c r="Z610" s="104"/>
    </row>
    <row r="611" spans="1:26" ht="15.75" customHeight="1">
      <c r="A611" s="104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04"/>
      <c r="U611" s="104"/>
      <c r="V611" s="104"/>
      <c r="W611" s="104"/>
      <c r="X611" s="104"/>
      <c r="Y611" s="104"/>
      <c r="Z611" s="104"/>
    </row>
    <row r="612" spans="1:26" ht="15.75" customHeight="1">
      <c r="A612" s="104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04"/>
      <c r="U612" s="104"/>
      <c r="V612" s="104"/>
      <c r="W612" s="104"/>
      <c r="X612" s="104"/>
      <c r="Y612" s="104"/>
      <c r="Z612" s="104"/>
    </row>
    <row r="613" spans="1:26" ht="15.75" customHeight="1">
      <c r="A613" s="104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04"/>
      <c r="U613" s="104"/>
      <c r="V613" s="104"/>
      <c r="W613" s="104"/>
      <c r="X613" s="104"/>
      <c r="Y613" s="104"/>
      <c r="Z613" s="104"/>
    </row>
    <row r="614" spans="1:26" ht="15.75" customHeight="1">
      <c r="A614" s="104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04"/>
      <c r="U614" s="104"/>
      <c r="V614" s="104"/>
      <c r="W614" s="104"/>
      <c r="X614" s="104"/>
      <c r="Y614" s="104"/>
      <c r="Z614" s="104"/>
    </row>
    <row r="615" spans="1:26" ht="15.75" customHeight="1">
      <c r="A615" s="104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04"/>
      <c r="U615" s="104"/>
      <c r="V615" s="104"/>
      <c r="W615" s="104"/>
      <c r="X615" s="104"/>
      <c r="Y615" s="104"/>
      <c r="Z615" s="104"/>
    </row>
    <row r="616" spans="1:26" ht="15.75" customHeight="1">
      <c r="A616" s="104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04"/>
      <c r="U616" s="104"/>
      <c r="V616" s="104"/>
      <c r="W616" s="104"/>
      <c r="X616" s="104"/>
      <c r="Y616" s="104"/>
      <c r="Z616" s="104"/>
    </row>
    <row r="617" spans="1:26" ht="15.75" customHeight="1">
      <c r="A617" s="104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04"/>
      <c r="U617" s="104"/>
      <c r="V617" s="104"/>
      <c r="W617" s="104"/>
      <c r="X617" s="104"/>
      <c r="Y617" s="104"/>
      <c r="Z617" s="104"/>
    </row>
    <row r="618" spans="1:26" ht="15.75" customHeight="1">
      <c r="A618" s="104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04"/>
      <c r="U618" s="104"/>
      <c r="V618" s="104"/>
      <c r="W618" s="104"/>
      <c r="X618" s="104"/>
      <c r="Y618" s="104"/>
      <c r="Z618" s="104"/>
    </row>
    <row r="619" spans="1:26" ht="15.75" customHeight="1">
      <c r="A619" s="104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04"/>
      <c r="U619" s="104"/>
      <c r="V619" s="104"/>
      <c r="W619" s="104"/>
      <c r="X619" s="104"/>
      <c r="Y619" s="104"/>
      <c r="Z619" s="104"/>
    </row>
    <row r="620" spans="1:26" ht="15.75" customHeight="1">
      <c r="A620" s="104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04"/>
      <c r="U620" s="104"/>
      <c r="V620" s="104"/>
      <c r="W620" s="104"/>
      <c r="X620" s="104"/>
      <c r="Y620" s="104"/>
      <c r="Z620" s="104"/>
    </row>
    <row r="621" spans="1:26" ht="15.75" customHeight="1">
      <c r="A621" s="104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04"/>
      <c r="U621" s="104"/>
      <c r="V621" s="104"/>
      <c r="W621" s="104"/>
      <c r="X621" s="104"/>
      <c r="Y621" s="104"/>
      <c r="Z621" s="104"/>
    </row>
    <row r="622" spans="1:26" ht="15.75" customHeight="1">
      <c r="A622" s="104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04"/>
      <c r="U622" s="104"/>
      <c r="V622" s="104"/>
      <c r="W622" s="104"/>
      <c r="X622" s="104"/>
      <c r="Y622" s="104"/>
      <c r="Z622" s="104"/>
    </row>
    <row r="623" spans="1:26" ht="15.75" customHeight="1">
      <c r="A623" s="104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04"/>
      <c r="U623" s="104"/>
      <c r="V623" s="104"/>
      <c r="W623" s="104"/>
      <c r="X623" s="104"/>
      <c r="Y623" s="104"/>
      <c r="Z623" s="104"/>
    </row>
    <row r="624" spans="1:26" ht="15.75" customHeight="1">
      <c r="A624" s="104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04"/>
      <c r="U624" s="104"/>
      <c r="V624" s="104"/>
      <c r="W624" s="104"/>
      <c r="X624" s="104"/>
      <c r="Y624" s="104"/>
      <c r="Z624" s="104"/>
    </row>
    <row r="625" spans="1:26" ht="15.75" customHeight="1">
      <c r="A625" s="104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04"/>
      <c r="U625" s="104"/>
      <c r="V625" s="104"/>
      <c r="W625" s="104"/>
      <c r="X625" s="104"/>
      <c r="Y625" s="104"/>
      <c r="Z625" s="104"/>
    </row>
    <row r="626" spans="1:26" ht="15.75" customHeight="1">
      <c r="A626" s="104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04"/>
      <c r="U626" s="104"/>
      <c r="V626" s="104"/>
      <c r="W626" s="104"/>
      <c r="X626" s="104"/>
      <c r="Y626" s="104"/>
      <c r="Z626" s="104"/>
    </row>
    <row r="627" spans="1:26" ht="15.75" customHeight="1">
      <c r="A627" s="104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04"/>
      <c r="U627" s="104"/>
      <c r="V627" s="104"/>
      <c r="W627" s="104"/>
      <c r="X627" s="104"/>
      <c r="Y627" s="104"/>
      <c r="Z627" s="104"/>
    </row>
    <row r="628" spans="1:26" ht="15.75" customHeight="1">
      <c r="A628" s="104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04"/>
      <c r="U628" s="104"/>
      <c r="V628" s="104"/>
      <c r="W628" s="104"/>
      <c r="X628" s="104"/>
      <c r="Y628" s="104"/>
      <c r="Z628" s="104"/>
    </row>
    <row r="629" spans="1:26" ht="15.75" customHeight="1">
      <c r="A629" s="104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04"/>
      <c r="U629" s="104"/>
      <c r="V629" s="104"/>
      <c r="W629" s="104"/>
      <c r="X629" s="104"/>
      <c r="Y629" s="104"/>
      <c r="Z629" s="104"/>
    </row>
    <row r="630" spans="1:26" ht="15.75" customHeight="1">
      <c r="A630" s="104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04"/>
      <c r="U630" s="104"/>
      <c r="V630" s="104"/>
      <c r="W630" s="104"/>
      <c r="X630" s="104"/>
      <c r="Y630" s="104"/>
      <c r="Z630" s="104"/>
    </row>
    <row r="631" spans="1:26" ht="15.75" customHeight="1">
      <c r="A631" s="104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04"/>
      <c r="U631" s="104"/>
      <c r="V631" s="104"/>
      <c r="W631" s="104"/>
      <c r="X631" s="104"/>
      <c r="Y631" s="104"/>
      <c r="Z631" s="104"/>
    </row>
    <row r="632" spans="1:26" ht="15.75" customHeight="1">
      <c r="A632" s="104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04"/>
      <c r="U632" s="104"/>
      <c r="V632" s="104"/>
      <c r="W632" s="104"/>
      <c r="X632" s="104"/>
      <c r="Y632" s="104"/>
      <c r="Z632" s="104"/>
    </row>
    <row r="633" spans="1:26" ht="15.75" customHeight="1">
      <c r="A633" s="104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04"/>
      <c r="U633" s="104"/>
      <c r="V633" s="104"/>
      <c r="W633" s="104"/>
      <c r="X633" s="104"/>
      <c r="Y633" s="104"/>
      <c r="Z633" s="104"/>
    </row>
    <row r="634" spans="1:26" ht="15.75" customHeight="1">
      <c r="A634" s="104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04"/>
      <c r="U634" s="104"/>
      <c r="V634" s="104"/>
      <c r="W634" s="104"/>
      <c r="X634" s="104"/>
      <c r="Y634" s="104"/>
      <c r="Z634" s="104"/>
    </row>
    <row r="635" spans="1:26" ht="15.75" customHeight="1">
      <c r="A635" s="104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04"/>
      <c r="U635" s="104"/>
      <c r="V635" s="104"/>
      <c r="W635" s="104"/>
      <c r="X635" s="104"/>
      <c r="Y635" s="104"/>
      <c r="Z635" s="104"/>
    </row>
    <row r="636" spans="1:26" ht="15.75" customHeight="1">
      <c r="A636" s="104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04"/>
      <c r="U636" s="104"/>
      <c r="V636" s="104"/>
      <c r="W636" s="104"/>
      <c r="X636" s="104"/>
      <c r="Y636" s="104"/>
      <c r="Z636" s="104"/>
    </row>
    <row r="637" spans="1:26" ht="15.75" customHeight="1">
      <c r="A637" s="104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04"/>
      <c r="U637" s="104"/>
      <c r="V637" s="104"/>
      <c r="W637" s="104"/>
      <c r="X637" s="104"/>
      <c r="Y637" s="104"/>
      <c r="Z637" s="104"/>
    </row>
    <row r="638" spans="1:26" ht="15.75" customHeight="1">
      <c r="A638" s="104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04"/>
      <c r="U638" s="104"/>
      <c r="V638" s="104"/>
      <c r="W638" s="104"/>
      <c r="X638" s="104"/>
      <c r="Y638" s="104"/>
      <c r="Z638" s="104"/>
    </row>
    <row r="639" spans="1:26" ht="15.75" customHeight="1">
      <c r="A639" s="104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04"/>
      <c r="U639" s="104"/>
      <c r="V639" s="104"/>
      <c r="W639" s="104"/>
      <c r="X639" s="104"/>
      <c r="Y639" s="104"/>
      <c r="Z639" s="104"/>
    </row>
    <row r="640" spans="1:26" ht="15.75" customHeight="1">
      <c r="A640" s="104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04"/>
      <c r="U640" s="104"/>
      <c r="V640" s="104"/>
      <c r="W640" s="104"/>
      <c r="X640" s="104"/>
      <c r="Y640" s="104"/>
      <c r="Z640" s="104"/>
    </row>
    <row r="641" spans="1:26" ht="15.75" customHeight="1">
      <c r="A641" s="104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04"/>
      <c r="U641" s="104"/>
      <c r="V641" s="104"/>
      <c r="W641" s="104"/>
      <c r="X641" s="104"/>
      <c r="Y641" s="104"/>
      <c r="Z641" s="104"/>
    </row>
    <row r="642" spans="1:26" ht="15.75" customHeight="1">
      <c r="A642" s="104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04"/>
      <c r="U642" s="104"/>
      <c r="V642" s="104"/>
      <c r="W642" s="104"/>
      <c r="X642" s="104"/>
      <c r="Y642" s="104"/>
      <c r="Z642" s="104"/>
    </row>
    <row r="643" spans="1:26" ht="15.75" customHeight="1">
      <c r="A643" s="104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04"/>
      <c r="U643" s="104"/>
      <c r="V643" s="104"/>
      <c r="W643" s="104"/>
      <c r="X643" s="104"/>
      <c r="Y643" s="104"/>
      <c r="Z643" s="104"/>
    </row>
    <row r="644" spans="1:26" ht="15.75" customHeight="1">
      <c r="A644" s="104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04"/>
      <c r="U644" s="104"/>
      <c r="V644" s="104"/>
      <c r="W644" s="104"/>
      <c r="X644" s="104"/>
      <c r="Y644" s="104"/>
      <c r="Z644" s="104"/>
    </row>
    <row r="645" spans="1:26" ht="15.75" customHeight="1">
      <c r="A645" s="104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04"/>
      <c r="U645" s="104"/>
      <c r="V645" s="104"/>
      <c r="W645" s="104"/>
      <c r="X645" s="104"/>
      <c r="Y645" s="104"/>
      <c r="Z645" s="104"/>
    </row>
    <row r="646" spans="1:26" ht="15.75" customHeight="1">
      <c r="A646" s="104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04"/>
      <c r="U646" s="104"/>
      <c r="V646" s="104"/>
      <c r="W646" s="104"/>
      <c r="X646" s="104"/>
      <c r="Y646" s="104"/>
      <c r="Z646" s="104"/>
    </row>
    <row r="647" spans="1:26" ht="15.75" customHeight="1">
      <c r="A647" s="104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04"/>
      <c r="U647" s="104"/>
      <c r="V647" s="104"/>
      <c r="W647" s="104"/>
      <c r="X647" s="104"/>
      <c r="Y647" s="104"/>
      <c r="Z647" s="104"/>
    </row>
    <row r="648" spans="1:26" ht="15.75" customHeight="1">
      <c r="A648" s="104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04"/>
      <c r="U648" s="104"/>
      <c r="V648" s="104"/>
      <c r="W648" s="104"/>
      <c r="X648" s="104"/>
      <c r="Y648" s="104"/>
      <c r="Z648" s="104"/>
    </row>
    <row r="649" spans="1:26" ht="15.75" customHeight="1">
      <c r="A649" s="104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04"/>
      <c r="U649" s="104"/>
      <c r="V649" s="104"/>
      <c r="W649" s="104"/>
      <c r="X649" s="104"/>
      <c r="Y649" s="104"/>
      <c r="Z649" s="104"/>
    </row>
    <row r="650" spans="1:26" ht="15.75" customHeight="1">
      <c r="A650" s="104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04"/>
      <c r="U650" s="104"/>
      <c r="V650" s="104"/>
      <c r="W650" s="104"/>
      <c r="X650" s="104"/>
      <c r="Y650" s="104"/>
      <c r="Z650" s="104"/>
    </row>
    <row r="651" spans="1:26" ht="15.75" customHeight="1">
      <c r="A651" s="104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04"/>
      <c r="U651" s="104"/>
      <c r="V651" s="104"/>
      <c r="W651" s="104"/>
      <c r="X651" s="104"/>
      <c r="Y651" s="104"/>
      <c r="Z651" s="104"/>
    </row>
    <row r="652" spans="1:26" ht="15.75" customHeight="1">
      <c r="A652" s="104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04"/>
      <c r="U652" s="104"/>
      <c r="V652" s="104"/>
      <c r="W652" s="104"/>
      <c r="X652" s="104"/>
      <c r="Y652" s="104"/>
      <c r="Z652" s="104"/>
    </row>
    <row r="653" spans="1:26" ht="15.75" customHeight="1">
      <c r="A653" s="104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04"/>
      <c r="U653" s="104"/>
      <c r="V653" s="104"/>
      <c r="W653" s="104"/>
      <c r="X653" s="104"/>
      <c r="Y653" s="104"/>
      <c r="Z653" s="104"/>
    </row>
    <row r="654" spans="1:26" ht="15.75" customHeight="1">
      <c r="A654" s="104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04"/>
      <c r="U654" s="104"/>
      <c r="V654" s="104"/>
      <c r="W654" s="104"/>
      <c r="X654" s="104"/>
      <c r="Y654" s="104"/>
      <c r="Z654" s="104"/>
    </row>
    <row r="655" spans="1:26" ht="15.75" customHeight="1">
      <c r="A655" s="104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04"/>
      <c r="U655" s="104"/>
      <c r="V655" s="104"/>
      <c r="W655" s="104"/>
      <c r="X655" s="104"/>
      <c r="Y655" s="104"/>
      <c r="Z655" s="104"/>
    </row>
    <row r="656" spans="1:26" ht="15.75" customHeight="1">
      <c r="A656" s="104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04"/>
      <c r="U656" s="104"/>
      <c r="V656" s="104"/>
      <c r="W656" s="104"/>
      <c r="X656" s="104"/>
      <c r="Y656" s="104"/>
      <c r="Z656" s="104"/>
    </row>
    <row r="657" spans="1:26" ht="15.75" customHeight="1">
      <c r="A657" s="104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04"/>
      <c r="U657" s="104"/>
      <c r="V657" s="104"/>
      <c r="W657" s="104"/>
      <c r="X657" s="104"/>
      <c r="Y657" s="104"/>
      <c r="Z657" s="104"/>
    </row>
    <row r="658" spans="1:26" ht="15.75" customHeight="1">
      <c r="A658" s="104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04"/>
      <c r="U658" s="104"/>
      <c r="V658" s="104"/>
      <c r="W658" s="104"/>
      <c r="X658" s="104"/>
      <c r="Y658" s="104"/>
      <c r="Z658" s="104"/>
    </row>
    <row r="659" spans="1:26" ht="15.75" customHeight="1">
      <c r="A659" s="104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04"/>
      <c r="U659" s="104"/>
      <c r="V659" s="104"/>
      <c r="W659" s="104"/>
      <c r="X659" s="104"/>
      <c r="Y659" s="104"/>
      <c r="Z659" s="104"/>
    </row>
    <row r="660" spans="1:26" ht="15.75" customHeight="1">
      <c r="A660" s="104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04"/>
      <c r="U660" s="104"/>
      <c r="V660" s="104"/>
      <c r="W660" s="104"/>
      <c r="X660" s="104"/>
      <c r="Y660" s="104"/>
      <c r="Z660" s="104"/>
    </row>
    <row r="661" spans="1:26" ht="15.75" customHeight="1">
      <c r="A661" s="104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04"/>
      <c r="U661" s="104"/>
      <c r="V661" s="104"/>
      <c r="W661" s="104"/>
      <c r="X661" s="104"/>
      <c r="Y661" s="104"/>
      <c r="Z661" s="104"/>
    </row>
    <row r="662" spans="1:26" ht="15.75" customHeight="1">
      <c r="A662" s="104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04"/>
      <c r="U662" s="104"/>
      <c r="V662" s="104"/>
      <c r="W662" s="104"/>
      <c r="X662" s="104"/>
      <c r="Y662" s="104"/>
      <c r="Z662" s="104"/>
    </row>
    <row r="663" spans="1:26" ht="15.75" customHeight="1">
      <c r="A663" s="104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04"/>
      <c r="U663" s="104"/>
      <c r="V663" s="104"/>
      <c r="W663" s="104"/>
      <c r="X663" s="104"/>
      <c r="Y663" s="104"/>
      <c r="Z663" s="104"/>
    </row>
    <row r="664" spans="1:26" ht="15.75" customHeight="1">
      <c r="A664" s="104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04"/>
      <c r="U664" s="104"/>
      <c r="V664" s="104"/>
      <c r="W664" s="104"/>
      <c r="X664" s="104"/>
      <c r="Y664" s="104"/>
      <c r="Z664" s="104"/>
    </row>
    <row r="665" spans="1:26" ht="15.75" customHeight="1">
      <c r="A665" s="104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04"/>
      <c r="U665" s="104"/>
      <c r="V665" s="104"/>
      <c r="W665" s="104"/>
      <c r="X665" s="104"/>
      <c r="Y665" s="104"/>
      <c r="Z665" s="104"/>
    </row>
    <row r="666" spans="1:26" ht="15.75" customHeight="1">
      <c r="A666" s="104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04"/>
      <c r="U666" s="104"/>
      <c r="V666" s="104"/>
      <c r="W666" s="104"/>
      <c r="X666" s="104"/>
      <c r="Y666" s="104"/>
      <c r="Z666" s="104"/>
    </row>
    <row r="667" spans="1:26" ht="15.75" customHeight="1">
      <c r="A667" s="104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04"/>
      <c r="U667" s="104"/>
      <c r="V667" s="104"/>
      <c r="W667" s="104"/>
      <c r="X667" s="104"/>
      <c r="Y667" s="104"/>
      <c r="Z667" s="104"/>
    </row>
    <row r="668" spans="1:26" ht="15.75" customHeight="1">
      <c r="A668" s="104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04"/>
      <c r="U668" s="104"/>
      <c r="V668" s="104"/>
      <c r="W668" s="104"/>
      <c r="X668" s="104"/>
      <c r="Y668" s="104"/>
      <c r="Z668" s="104"/>
    </row>
    <row r="669" spans="1:26" ht="15.75" customHeight="1">
      <c r="A669" s="104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04"/>
      <c r="U669" s="104"/>
      <c r="V669" s="104"/>
      <c r="W669" s="104"/>
      <c r="X669" s="104"/>
      <c r="Y669" s="104"/>
      <c r="Z669" s="104"/>
    </row>
    <row r="670" spans="1:26" ht="15.75" customHeight="1">
      <c r="A670" s="104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04"/>
      <c r="U670" s="104"/>
      <c r="V670" s="104"/>
      <c r="W670" s="104"/>
      <c r="X670" s="104"/>
      <c r="Y670" s="104"/>
      <c r="Z670" s="104"/>
    </row>
    <row r="671" spans="1:26" ht="15.75" customHeight="1">
      <c r="A671" s="104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04"/>
      <c r="U671" s="104"/>
      <c r="V671" s="104"/>
      <c r="W671" s="104"/>
      <c r="X671" s="104"/>
      <c r="Y671" s="104"/>
      <c r="Z671" s="104"/>
    </row>
    <row r="672" spans="1:26" ht="15.75" customHeight="1">
      <c r="A672" s="104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04"/>
      <c r="U672" s="104"/>
      <c r="V672" s="104"/>
      <c r="W672" s="104"/>
      <c r="X672" s="104"/>
      <c r="Y672" s="104"/>
      <c r="Z672" s="104"/>
    </row>
    <row r="673" spans="1:26" ht="15.75" customHeight="1">
      <c r="A673" s="104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04"/>
      <c r="U673" s="104"/>
      <c r="V673" s="104"/>
      <c r="W673" s="104"/>
      <c r="X673" s="104"/>
      <c r="Y673" s="104"/>
      <c r="Z673" s="104"/>
    </row>
    <row r="674" spans="1:26" ht="15.75" customHeight="1">
      <c r="A674" s="104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04"/>
      <c r="U674" s="104"/>
      <c r="V674" s="104"/>
      <c r="W674" s="104"/>
      <c r="X674" s="104"/>
      <c r="Y674" s="104"/>
      <c r="Z674" s="104"/>
    </row>
    <row r="675" spans="1:26" ht="15.75" customHeight="1">
      <c r="A675" s="104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04"/>
      <c r="U675" s="104"/>
      <c r="V675" s="104"/>
      <c r="W675" s="104"/>
      <c r="X675" s="104"/>
      <c r="Y675" s="104"/>
      <c r="Z675" s="104"/>
    </row>
    <row r="676" spans="1:26" ht="15.75" customHeight="1">
      <c r="A676" s="104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04"/>
      <c r="U676" s="104"/>
      <c r="V676" s="104"/>
      <c r="W676" s="104"/>
      <c r="X676" s="104"/>
      <c r="Y676" s="104"/>
      <c r="Z676" s="104"/>
    </row>
    <row r="677" spans="1:26" ht="15.75" customHeight="1">
      <c r="A677" s="104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04"/>
      <c r="U677" s="104"/>
      <c r="V677" s="104"/>
      <c r="W677" s="104"/>
      <c r="X677" s="104"/>
      <c r="Y677" s="104"/>
      <c r="Z677" s="104"/>
    </row>
    <row r="678" spans="1:26" ht="15.75" customHeight="1">
      <c r="A678" s="104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04"/>
      <c r="U678" s="104"/>
      <c r="V678" s="104"/>
      <c r="W678" s="104"/>
      <c r="X678" s="104"/>
      <c r="Y678" s="104"/>
      <c r="Z678" s="104"/>
    </row>
    <row r="679" spans="1:26" ht="15.75" customHeight="1">
      <c r="A679" s="104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04"/>
      <c r="U679" s="104"/>
      <c r="V679" s="104"/>
      <c r="W679" s="104"/>
      <c r="X679" s="104"/>
      <c r="Y679" s="104"/>
      <c r="Z679" s="104"/>
    </row>
    <row r="680" spans="1:26" ht="15.75" customHeight="1">
      <c r="A680" s="104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04"/>
      <c r="U680" s="104"/>
      <c r="V680" s="104"/>
      <c r="W680" s="104"/>
      <c r="X680" s="104"/>
      <c r="Y680" s="104"/>
      <c r="Z680" s="104"/>
    </row>
    <row r="681" spans="1:26" ht="15.75" customHeight="1">
      <c r="A681" s="104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04"/>
      <c r="U681" s="104"/>
      <c r="V681" s="104"/>
      <c r="W681" s="104"/>
      <c r="X681" s="104"/>
      <c r="Y681" s="104"/>
      <c r="Z681" s="104"/>
    </row>
    <row r="682" spans="1:26" ht="15.75" customHeight="1">
      <c r="A682" s="104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04"/>
      <c r="U682" s="104"/>
      <c r="V682" s="104"/>
      <c r="W682" s="104"/>
      <c r="X682" s="104"/>
      <c r="Y682" s="104"/>
      <c r="Z682" s="104"/>
    </row>
    <row r="683" spans="1:26" ht="15.75" customHeight="1">
      <c r="A683" s="104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04"/>
      <c r="U683" s="104"/>
      <c r="V683" s="104"/>
      <c r="W683" s="104"/>
      <c r="X683" s="104"/>
      <c r="Y683" s="104"/>
      <c r="Z683" s="104"/>
    </row>
    <row r="684" spans="1:26" ht="15.75" customHeight="1">
      <c r="A684" s="104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04"/>
      <c r="U684" s="104"/>
      <c r="V684" s="104"/>
      <c r="W684" s="104"/>
      <c r="X684" s="104"/>
      <c r="Y684" s="104"/>
      <c r="Z684" s="104"/>
    </row>
    <row r="685" spans="1:26" ht="15.75" customHeight="1">
      <c r="A685" s="104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04"/>
      <c r="U685" s="104"/>
      <c r="V685" s="104"/>
      <c r="W685" s="104"/>
      <c r="X685" s="104"/>
      <c r="Y685" s="104"/>
      <c r="Z685" s="104"/>
    </row>
    <row r="686" spans="1:26" ht="15.75" customHeight="1">
      <c r="A686" s="104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04"/>
      <c r="U686" s="104"/>
      <c r="V686" s="104"/>
      <c r="W686" s="104"/>
      <c r="X686" s="104"/>
      <c r="Y686" s="104"/>
      <c r="Z686" s="104"/>
    </row>
    <row r="687" spans="1:26" ht="15.75" customHeight="1">
      <c r="A687" s="104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04"/>
      <c r="U687" s="104"/>
      <c r="V687" s="104"/>
      <c r="W687" s="104"/>
      <c r="X687" s="104"/>
      <c r="Y687" s="104"/>
      <c r="Z687" s="104"/>
    </row>
    <row r="688" spans="1:26" ht="15.75" customHeight="1">
      <c r="A688" s="104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04"/>
      <c r="U688" s="104"/>
      <c r="V688" s="104"/>
      <c r="W688" s="104"/>
      <c r="X688" s="104"/>
      <c r="Y688" s="104"/>
      <c r="Z688" s="104"/>
    </row>
    <row r="689" spans="1:26" ht="15.75" customHeight="1">
      <c r="A689" s="104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04"/>
      <c r="U689" s="104"/>
      <c r="V689" s="104"/>
      <c r="W689" s="104"/>
      <c r="X689" s="104"/>
      <c r="Y689" s="104"/>
      <c r="Z689" s="104"/>
    </row>
    <row r="690" spans="1:26" ht="15.75" customHeight="1">
      <c r="A690" s="104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04"/>
      <c r="U690" s="104"/>
      <c r="V690" s="104"/>
      <c r="W690" s="104"/>
      <c r="X690" s="104"/>
      <c r="Y690" s="104"/>
      <c r="Z690" s="104"/>
    </row>
    <row r="691" spans="1:26" ht="15.75" customHeight="1">
      <c r="A691" s="104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04"/>
      <c r="U691" s="104"/>
      <c r="V691" s="104"/>
      <c r="W691" s="104"/>
      <c r="X691" s="104"/>
      <c r="Y691" s="104"/>
      <c r="Z691" s="104"/>
    </row>
    <row r="692" spans="1:26" ht="15.75" customHeight="1">
      <c r="A692" s="104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04"/>
      <c r="U692" s="104"/>
      <c r="V692" s="104"/>
      <c r="W692" s="104"/>
      <c r="X692" s="104"/>
      <c r="Y692" s="104"/>
      <c r="Z692" s="104"/>
    </row>
    <row r="693" spans="1:26" ht="15.75" customHeight="1">
      <c r="A693" s="104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04"/>
      <c r="U693" s="104"/>
      <c r="V693" s="104"/>
      <c r="W693" s="104"/>
      <c r="X693" s="104"/>
      <c r="Y693" s="104"/>
      <c r="Z693" s="104"/>
    </row>
    <row r="694" spans="1:26" ht="15.75" customHeight="1">
      <c r="A694" s="104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04"/>
      <c r="U694" s="104"/>
      <c r="V694" s="104"/>
      <c r="W694" s="104"/>
      <c r="X694" s="104"/>
      <c r="Y694" s="104"/>
      <c r="Z694" s="104"/>
    </row>
    <row r="695" spans="1:26" ht="15.75" customHeight="1">
      <c r="A695" s="104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04"/>
      <c r="U695" s="104"/>
      <c r="V695" s="104"/>
      <c r="W695" s="104"/>
      <c r="X695" s="104"/>
      <c r="Y695" s="104"/>
      <c r="Z695" s="104"/>
    </row>
    <row r="696" spans="1:26" ht="15.75" customHeight="1">
      <c r="A696" s="104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04"/>
      <c r="U696" s="104"/>
      <c r="V696" s="104"/>
      <c r="W696" s="104"/>
      <c r="X696" s="104"/>
      <c r="Y696" s="104"/>
      <c r="Z696" s="104"/>
    </row>
    <row r="697" spans="1:26" ht="15.75" customHeight="1">
      <c r="A697" s="104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04"/>
      <c r="U697" s="104"/>
      <c r="V697" s="104"/>
      <c r="W697" s="104"/>
      <c r="X697" s="104"/>
      <c r="Y697" s="104"/>
      <c r="Z697" s="104"/>
    </row>
    <row r="698" spans="1:26" ht="15.75" customHeight="1">
      <c r="A698" s="104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04"/>
      <c r="U698" s="104"/>
      <c r="V698" s="104"/>
      <c r="W698" s="104"/>
      <c r="X698" s="104"/>
      <c r="Y698" s="104"/>
      <c r="Z698" s="104"/>
    </row>
    <row r="699" spans="1:26" ht="15.75" customHeight="1">
      <c r="A699" s="104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04"/>
      <c r="U699" s="104"/>
      <c r="V699" s="104"/>
      <c r="W699" s="104"/>
      <c r="X699" s="104"/>
      <c r="Y699" s="104"/>
      <c r="Z699" s="104"/>
    </row>
    <row r="700" spans="1:26" ht="15.75" customHeight="1">
      <c r="A700" s="104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04"/>
      <c r="U700" s="104"/>
      <c r="V700" s="104"/>
      <c r="W700" s="104"/>
      <c r="X700" s="104"/>
      <c r="Y700" s="104"/>
      <c r="Z700" s="104"/>
    </row>
    <row r="701" spans="1:26" ht="15.75" customHeight="1">
      <c r="A701" s="104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04"/>
      <c r="U701" s="104"/>
      <c r="V701" s="104"/>
      <c r="W701" s="104"/>
      <c r="X701" s="104"/>
      <c r="Y701" s="104"/>
      <c r="Z701" s="104"/>
    </row>
    <row r="702" spans="1:26" ht="15.75" customHeight="1">
      <c r="A702" s="104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04"/>
      <c r="U702" s="104"/>
      <c r="V702" s="104"/>
      <c r="W702" s="104"/>
      <c r="X702" s="104"/>
      <c r="Y702" s="104"/>
      <c r="Z702" s="104"/>
    </row>
    <row r="703" spans="1:26" ht="15.75" customHeight="1">
      <c r="A703" s="104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04"/>
      <c r="U703" s="104"/>
      <c r="V703" s="104"/>
      <c r="W703" s="104"/>
      <c r="X703" s="104"/>
      <c r="Y703" s="104"/>
      <c r="Z703" s="104"/>
    </row>
    <row r="704" spans="1:26" ht="15.75" customHeight="1">
      <c r="A704" s="104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04"/>
      <c r="U704" s="104"/>
      <c r="V704" s="104"/>
      <c r="W704" s="104"/>
      <c r="X704" s="104"/>
      <c r="Y704" s="104"/>
      <c r="Z704" s="104"/>
    </row>
    <row r="705" spans="1:26" ht="15.75" customHeight="1">
      <c r="A705" s="104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04"/>
      <c r="U705" s="104"/>
      <c r="V705" s="104"/>
      <c r="W705" s="104"/>
      <c r="X705" s="104"/>
      <c r="Y705" s="104"/>
      <c r="Z705" s="104"/>
    </row>
    <row r="706" spans="1:26" ht="15.75" customHeight="1">
      <c r="A706" s="104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04"/>
      <c r="U706" s="104"/>
      <c r="V706" s="104"/>
      <c r="W706" s="104"/>
      <c r="X706" s="104"/>
      <c r="Y706" s="104"/>
      <c r="Z706" s="104"/>
    </row>
    <row r="707" spans="1:26" ht="15.75" customHeight="1">
      <c r="A707" s="104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04"/>
      <c r="U707" s="104"/>
      <c r="V707" s="104"/>
      <c r="W707" s="104"/>
      <c r="X707" s="104"/>
      <c r="Y707" s="104"/>
      <c r="Z707" s="104"/>
    </row>
    <row r="708" spans="1:26" ht="15.75" customHeight="1">
      <c r="A708" s="104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04"/>
      <c r="U708" s="104"/>
      <c r="V708" s="104"/>
      <c r="W708" s="104"/>
      <c r="X708" s="104"/>
      <c r="Y708" s="104"/>
      <c r="Z708" s="104"/>
    </row>
    <row r="709" spans="1:26" ht="15.75" customHeight="1">
      <c r="A709" s="104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04"/>
      <c r="U709" s="104"/>
      <c r="V709" s="104"/>
      <c r="W709" s="104"/>
      <c r="X709" s="104"/>
      <c r="Y709" s="104"/>
      <c r="Z709" s="104"/>
    </row>
    <row r="710" spans="1:26" ht="15.75" customHeight="1">
      <c r="A710" s="104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04"/>
      <c r="U710" s="104"/>
      <c r="V710" s="104"/>
      <c r="W710" s="104"/>
      <c r="X710" s="104"/>
      <c r="Y710" s="104"/>
      <c r="Z710" s="104"/>
    </row>
    <row r="711" spans="1:26" ht="15.75" customHeight="1">
      <c r="A711" s="104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04"/>
      <c r="U711" s="104"/>
      <c r="V711" s="104"/>
      <c r="W711" s="104"/>
      <c r="X711" s="104"/>
      <c r="Y711" s="104"/>
      <c r="Z711" s="104"/>
    </row>
    <row r="712" spans="1:26" ht="15.75" customHeight="1">
      <c r="A712" s="104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04"/>
      <c r="U712" s="104"/>
      <c r="V712" s="104"/>
      <c r="W712" s="104"/>
      <c r="X712" s="104"/>
      <c r="Y712" s="104"/>
      <c r="Z712" s="104"/>
    </row>
    <row r="713" spans="1:26" ht="15.75" customHeight="1">
      <c r="A713" s="104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04"/>
      <c r="U713" s="104"/>
      <c r="V713" s="104"/>
      <c r="W713" s="104"/>
      <c r="X713" s="104"/>
      <c r="Y713" s="104"/>
      <c r="Z713" s="104"/>
    </row>
    <row r="714" spans="1:26" ht="15.75" customHeight="1">
      <c r="A714" s="104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04"/>
      <c r="U714" s="104"/>
      <c r="V714" s="104"/>
      <c r="W714" s="104"/>
      <c r="X714" s="104"/>
      <c r="Y714" s="104"/>
      <c r="Z714" s="104"/>
    </row>
    <row r="715" spans="1:26" ht="15.75" customHeight="1">
      <c r="A715" s="104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04"/>
      <c r="U715" s="104"/>
      <c r="V715" s="104"/>
      <c r="W715" s="104"/>
      <c r="X715" s="104"/>
      <c r="Y715" s="104"/>
      <c r="Z715" s="104"/>
    </row>
    <row r="716" spans="1:26" ht="15.75" customHeight="1">
      <c r="A716" s="104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04"/>
      <c r="U716" s="104"/>
      <c r="V716" s="104"/>
      <c r="W716" s="104"/>
      <c r="X716" s="104"/>
      <c r="Y716" s="104"/>
      <c r="Z716" s="104"/>
    </row>
    <row r="717" spans="1:26" ht="15.75" customHeight="1">
      <c r="A717" s="104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04"/>
      <c r="U717" s="104"/>
      <c r="V717" s="104"/>
      <c r="W717" s="104"/>
      <c r="X717" s="104"/>
      <c r="Y717" s="104"/>
      <c r="Z717" s="104"/>
    </row>
    <row r="718" spans="1:26" ht="15.75" customHeight="1">
      <c r="A718" s="104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04"/>
      <c r="U718" s="104"/>
      <c r="V718" s="104"/>
      <c r="W718" s="104"/>
      <c r="X718" s="104"/>
      <c r="Y718" s="104"/>
      <c r="Z718" s="104"/>
    </row>
    <row r="719" spans="1:26" ht="15.75" customHeight="1">
      <c r="A719" s="104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04"/>
      <c r="U719" s="104"/>
      <c r="V719" s="104"/>
      <c r="W719" s="104"/>
      <c r="X719" s="104"/>
      <c r="Y719" s="104"/>
      <c r="Z719" s="104"/>
    </row>
    <row r="720" spans="1:26" ht="15.75" customHeight="1">
      <c r="A720" s="104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04"/>
      <c r="U720" s="104"/>
      <c r="V720" s="104"/>
      <c r="W720" s="104"/>
      <c r="X720" s="104"/>
      <c r="Y720" s="104"/>
      <c r="Z720" s="104"/>
    </row>
    <row r="721" spans="1:26" ht="15.75" customHeight="1">
      <c r="A721" s="104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04"/>
      <c r="U721" s="104"/>
      <c r="V721" s="104"/>
      <c r="W721" s="104"/>
      <c r="X721" s="104"/>
      <c r="Y721" s="104"/>
      <c r="Z721" s="104"/>
    </row>
    <row r="722" spans="1:26" ht="15.75" customHeight="1">
      <c r="A722" s="104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04"/>
      <c r="U722" s="104"/>
      <c r="V722" s="104"/>
      <c r="W722" s="104"/>
      <c r="X722" s="104"/>
      <c r="Y722" s="104"/>
      <c r="Z722" s="104"/>
    </row>
    <row r="723" spans="1:26" ht="15.75" customHeight="1">
      <c r="A723" s="104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04"/>
      <c r="U723" s="104"/>
      <c r="V723" s="104"/>
      <c r="W723" s="104"/>
      <c r="X723" s="104"/>
      <c r="Y723" s="104"/>
      <c r="Z723" s="104"/>
    </row>
    <row r="724" spans="1:26" ht="15.75" customHeight="1">
      <c r="A724" s="104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04"/>
      <c r="U724" s="104"/>
      <c r="V724" s="104"/>
      <c r="W724" s="104"/>
      <c r="X724" s="104"/>
      <c r="Y724" s="104"/>
      <c r="Z724" s="104"/>
    </row>
    <row r="725" spans="1:26" ht="15.75" customHeight="1">
      <c r="A725" s="104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04"/>
      <c r="U725" s="104"/>
      <c r="V725" s="104"/>
      <c r="W725" s="104"/>
      <c r="X725" s="104"/>
      <c r="Y725" s="104"/>
      <c r="Z725" s="104"/>
    </row>
    <row r="726" spans="1:26" ht="15.75" customHeight="1">
      <c r="A726" s="104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04"/>
      <c r="U726" s="104"/>
      <c r="V726" s="104"/>
      <c r="W726" s="104"/>
      <c r="X726" s="104"/>
      <c r="Y726" s="104"/>
      <c r="Z726" s="104"/>
    </row>
    <row r="727" spans="1:26" ht="15.75" customHeight="1">
      <c r="A727" s="104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04"/>
      <c r="U727" s="104"/>
      <c r="V727" s="104"/>
      <c r="W727" s="104"/>
      <c r="X727" s="104"/>
      <c r="Y727" s="104"/>
      <c r="Z727" s="104"/>
    </row>
    <row r="728" spans="1:26" ht="15.75" customHeight="1">
      <c r="A728" s="104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04"/>
      <c r="U728" s="104"/>
      <c r="V728" s="104"/>
      <c r="W728" s="104"/>
      <c r="X728" s="104"/>
      <c r="Y728" s="104"/>
      <c r="Z728" s="104"/>
    </row>
    <row r="729" spans="1:26" ht="15.75" customHeight="1">
      <c r="A729" s="104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04"/>
      <c r="U729" s="104"/>
      <c r="V729" s="104"/>
      <c r="W729" s="104"/>
      <c r="X729" s="104"/>
      <c r="Y729" s="104"/>
      <c r="Z729" s="104"/>
    </row>
    <row r="730" spans="1:26" ht="15.75" customHeight="1">
      <c r="A730" s="104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04"/>
      <c r="U730" s="104"/>
      <c r="V730" s="104"/>
      <c r="W730" s="104"/>
      <c r="X730" s="104"/>
      <c r="Y730" s="104"/>
      <c r="Z730" s="104"/>
    </row>
    <row r="731" spans="1:26" ht="15.75" customHeight="1">
      <c r="A731" s="104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04"/>
      <c r="U731" s="104"/>
      <c r="V731" s="104"/>
      <c r="W731" s="104"/>
      <c r="X731" s="104"/>
      <c r="Y731" s="104"/>
      <c r="Z731" s="104"/>
    </row>
    <row r="732" spans="1:26" ht="15.75" customHeight="1">
      <c r="A732" s="104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04"/>
      <c r="U732" s="104"/>
      <c r="V732" s="104"/>
      <c r="W732" s="104"/>
      <c r="X732" s="104"/>
      <c r="Y732" s="104"/>
      <c r="Z732" s="104"/>
    </row>
    <row r="733" spans="1:26" ht="15.75" customHeight="1">
      <c r="A733" s="104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04"/>
      <c r="U733" s="104"/>
      <c r="V733" s="104"/>
      <c r="W733" s="104"/>
      <c r="X733" s="104"/>
      <c r="Y733" s="104"/>
      <c r="Z733" s="104"/>
    </row>
    <row r="734" spans="1:26" ht="15.75" customHeight="1">
      <c r="A734" s="104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04"/>
      <c r="U734" s="104"/>
      <c r="V734" s="104"/>
      <c r="W734" s="104"/>
      <c r="X734" s="104"/>
      <c r="Y734" s="104"/>
      <c r="Z734" s="104"/>
    </row>
    <row r="735" spans="1:26" ht="15.75" customHeight="1">
      <c r="A735" s="104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04"/>
      <c r="U735" s="104"/>
      <c r="V735" s="104"/>
      <c r="W735" s="104"/>
      <c r="X735" s="104"/>
      <c r="Y735" s="104"/>
      <c r="Z735" s="104"/>
    </row>
    <row r="736" spans="1:26" ht="15.75" customHeight="1">
      <c r="A736" s="104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04"/>
      <c r="U736" s="104"/>
      <c r="V736" s="104"/>
      <c r="W736" s="104"/>
      <c r="X736" s="104"/>
      <c r="Y736" s="104"/>
      <c r="Z736" s="104"/>
    </row>
    <row r="737" spans="1:26" ht="15.75" customHeight="1">
      <c r="A737" s="104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04"/>
      <c r="U737" s="104"/>
      <c r="V737" s="104"/>
      <c r="W737" s="104"/>
      <c r="X737" s="104"/>
      <c r="Y737" s="104"/>
      <c r="Z737" s="104"/>
    </row>
    <row r="738" spans="1:26" ht="15.75" customHeight="1">
      <c r="A738" s="104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04"/>
      <c r="U738" s="104"/>
      <c r="V738" s="104"/>
      <c r="W738" s="104"/>
      <c r="X738" s="104"/>
      <c r="Y738" s="104"/>
      <c r="Z738" s="104"/>
    </row>
    <row r="739" spans="1:26" ht="15.75" customHeight="1">
      <c r="A739" s="104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04"/>
      <c r="U739" s="104"/>
      <c r="V739" s="104"/>
      <c r="W739" s="104"/>
      <c r="X739" s="104"/>
      <c r="Y739" s="104"/>
      <c r="Z739" s="104"/>
    </row>
    <row r="740" spans="1:26" ht="15.75" customHeight="1">
      <c r="A740" s="104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04"/>
      <c r="U740" s="104"/>
      <c r="V740" s="104"/>
      <c r="W740" s="104"/>
      <c r="X740" s="104"/>
      <c r="Y740" s="104"/>
      <c r="Z740" s="104"/>
    </row>
    <row r="741" spans="1:26" ht="15.75" customHeight="1">
      <c r="A741" s="104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04"/>
      <c r="U741" s="104"/>
      <c r="V741" s="104"/>
      <c r="W741" s="104"/>
      <c r="X741" s="104"/>
      <c r="Y741" s="104"/>
      <c r="Z741" s="104"/>
    </row>
    <row r="742" spans="1:26" ht="15.75" customHeight="1">
      <c r="A742" s="104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04"/>
      <c r="U742" s="104"/>
      <c r="V742" s="104"/>
      <c r="W742" s="104"/>
      <c r="X742" s="104"/>
      <c r="Y742" s="104"/>
      <c r="Z742" s="104"/>
    </row>
    <row r="743" spans="1:26" ht="15.75" customHeight="1">
      <c r="A743" s="104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04"/>
      <c r="U743" s="104"/>
      <c r="V743" s="104"/>
      <c r="W743" s="104"/>
      <c r="X743" s="104"/>
      <c r="Y743" s="104"/>
      <c r="Z743" s="104"/>
    </row>
    <row r="744" spans="1:26" ht="15.75" customHeight="1">
      <c r="A744" s="104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04"/>
      <c r="U744" s="104"/>
      <c r="V744" s="104"/>
      <c r="W744" s="104"/>
      <c r="X744" s="104"/>
      <c r="Y744" s="104"/>
      <c r="Z744" s="104"/>
    </row>
    <row r="745" spans="1:26" ht="15.75" customHeight="1">
      <c r="A745" s="104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04"/>
      <c r="U745" s="104"/>
      <c r="V745" s="104"/>
      <c r="W745" s="104"/>
      <c r="X745" s="104"/>
      <c r="Y745" s="104"/>
      <c r="Z745" s="104"/>
    </row>
    <row r="746" spans="1:26" ht="15.75" customHeight="1">
      <c r="A746" s="104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04"/>
      <c r="U746" s="104"/>
      <c r="V746" s="104"/>
      <c r="W746" s="104"/>
      <c r="X746" s="104"/>
      <c r="Y746" s="104"/>
      <c r="Z746" s="104"/>
    </row>
    <row r="747" spans="1:26" ht="15.75" customHeight="1">
      <c r="A747" s="104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04"/>
      <c r="U747" s="104"/>
      <c r="V747" s="104"/>
      <c r="W747" s="104"/>
      <c r="X747" s="104"/>
      <c r="Y747" s="104"/>
      <c r="Z747" s="104"/>
    </row>
    <row r="748" spans="1:26" ht="15.75" customHeight="1">
      <c r="A748" s="104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04"/>
      <c r="U748" s="104"/>
      <c r="V748" s="104"/>
      <c r="W748" s="104"/>
      <c r="X748" s="104"/>
      <c r="Y748" s="104"/>
      <c r="Z748" s="104"/>
    </row>
    <row r="749" spans="1:26" ht="15.75" customHeight="1">
      <c r="A749" s="104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04"/>
      <c r="U749" s="104"/>
      <c r="V749" s="104"/>
      <c r="W749" s="104"/>
      <c r="X749" s="104"/>
      <c r="Y749" s="104"/>
      <c r="Z749" s="104"/>
    </row>
    <row r="750" spans="1:26" ht="15.75" customHeight="1">
      <c r="A750" s="104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04"/>
      <c r="U750" s="104"/>
      <c r="V750" s="104"/>
      <c r="W750" s="104"/>
      <c r="X750" s="104"/>
      <c r="Y750" s="104"/>
      <c r="Z750" s="104"/>
    </row>
    <row r="751" spans="1:26" ht="15.75" customHeight="1">
      <c r="A751" s="104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04"/>
      <c r="U751" s="104"/>
      <c r="V751" s="104"/>
      <c r="W751" s="104"/>
      <c r="X751" s="104"/>
      <c r="Y751" s="104"/>
      <c r="Z751" s="104"/>
    </row>
    <row r="752" spans="1:26" ht="15.75" customHeight="1">
      <c r="A752" s="104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04"/>
      <c r="U752" s="104"/>
      <c r="V752" s="104"/>
      <c r="W752" s="104"/>
      <c r="X752" s="104"/>
      <c r="Y752" s="104"/>
      <c r="Z752" s="104"/>
    </row>
    <row r="753" spans="1:26" ht="15.75" customHeight="1">
      <c r="A753" s="104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04"/>
      <c r="U753" s="104"/>
      <c r="V753" s="104"/>
      <c r="W753" s="104"/>
      <c r="X753" s="104"/>
      <c r="Y753" s="104"/>
      <c r="Z753" s="104"/>
    </row>
    <row r="754" spans="1:26" ht="15.75" customHeight="1">
      <c r="A754" s="104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04"/>
      <c r="U754" s="104"/>
      <c r="V754" s="104"/>
      <c r="W754" s="104"/>
      <c r="X754" s="104"/>
      <c r="Y754" s="104"/>
      <c r="Z754" s="104"/>
    </row>
    <row r="755" spans="1:26" ht="15.75" customHeight="1">
      <c r="A755" s="104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04"/>
      <c r="U755" s="104"/>
      <c r="V755" s="104"/>
      <c r="W755" s="104"/>
      <c r="X755" s="104"/>
      <c r="Y755" s="104"/>
      <c r="Z755" s="104"/>
    </row>
    <row r="756" spans="1:26" ht="15.75" customHeight="1">
      <c r="A756" s="104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04"/>
      <c r="U756" s="104"/>
      <c r="V756" s="104"/>
      <c r="W756" s="104"/>
      <c r="X756" s="104"/>
      <c r="Y756" s="104"/>
      <c r="Z756" s="104"/>
    </row>
    <row r="757" spans="1:26" ht="15.75" customHeight="1">
      <c r="A757" s="104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04"/>
      <c r="U757" s="104"/>
      <c r="V757" s="104"/>
      <c r="W757" s="104"/>
      <c r="X757" s="104"/>
      <c r="Y757" s="104"/>
      <c r="Z757" s="104"/>
    </row>
    <row r="758" spans="1:26" ht="15.75" customHeight="1">
      <c r="A758" s="104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04"/>
      <c r="U758" s="104"/>
      <c r="V758" s="104"/>
      <c r="W758" s="104"/>
      <c r="X758" s="104"/>
      <c r="Y758" s="104"/>
      <c r="Z758" s="104"/>
    </row>
    <row r="759" spans="1:26" ht="15.75" customHeight="1">
      <c r="A759" s="104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04"/>
      <c r="U759" s="104"/>
      <c r="V759" s="104"/>
      <c r="W759" s="104"/>
      <c r="X759" s="104"/>
      <c r="Y759" s="104"/>
      <c r="Z759" s="104"/>
    </row>
    <row r="760" spans="1:26" ht="15.75" customHeight="1">
      <c r="A760" s="104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04"/>
      <c r="U760" s="104"/>
      <c r="V760" s="104"/>
      <c r="W760" s="104"/>
      <c r="X760" s="104"/>
      <c r="Y760" s="104"/>
      <c r="Z760" s="104"/>
    </row>
    <row r="761" spans="1:26" ht="15.75" customHeight="1">
      <c r="A761" s="104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04"/>
      <c r="U761" s="104"/>
      <c r="V761" s="104"/>
      <c r="W761" s="104"/>
      <c r="X761" s="104"/>
      <c r="Y761" s="104"/>
      <c r="Z761" s="104"/>
    </row>
    <row r="762" spans="1:26" ht="15.75" customHeight="1">
      <c r="A762" s="104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04"/>
      <c r="U762" s="104"/>
      <c r="V762" s="104"/>
      <c r="W762" s="104"/>
      <c r="X762" s="104"/>
      <c r="Y762" s="104"/>
      <c r="Z762" s="104"/>
    </row>
    <row r="763" spans="1:26" ht="15.75" customHeight="1">
      <c r="A763" s="104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04"/>
      <c r="U763" s="104"/>
      <c r="V763" s="104"/>
      <c r="W763" s="104"/>
      <c r="X763" s="104"/>
      <c r="Y763" s="104"/>
      <c r="Z763" s="104"/>
    </row>
    <row r="764" spans="1:26" ht="15.75" customHeight="1">
      <c r="A764" s="104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04"/>
      <c r="U764" s="104"/>
      <c r="V764" s="104"/>
      <c r="W764" s="104"/>
      <c r="X764" s="104"/>
      <c r="Y764" s="104"/>
      <c r="Z764" s="104"/>
    </row>
    <row r="765" spans="1:26" ht="15.75" customHeight="1">
      <c r="A765" s="104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04"/>
      <c r="U765" s="104"/>
      <c r="V765" s="104"/>
      <c r="W765" s="104"/>
      <c r="X765" s="104"/>
      <c r="Y765" s="104"/>
      <c r="Z765" s="104"/>
    </row>
    <row r="766" spans="1:26" ht="15.75" customHeight="1">
      <c r="A766" s="104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04"/>
      <c r="U766" s="104"/>
      <c r="V766" s="104"/>
      <c r="W766" s="104"/>
      <c r="X766" s="104"/>
      <c r="Y766" s="104"/>
      <c r="Z766" s="104"/>
    </row>
    <row r="767" spans="1:26" ht="15.75" customHeight="1">
      <c r="A767" s="104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04"/>
      <c r="U767" s="104"/>
      <c r="V767" s="104"/>
      <c r="W767" s="104"/>
      <c r="X767" s="104"/>
      <c r="Y767" s="104"/>
      <c r="Z767" s="104"/>
    </row>
    <row r="768" spans="1:26" ht="15.75" customHeight="1">
      <c r="A768" s="104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04"/>
      <c r="U768" s="104"/>
      <c r="V768" s="104"/>
      <c r="W768" s="104"/>
      <c r="X768" s="104"/>
      <c r="Y768" s="104"/>
      <c r="Z768" s="104"/>
    </row>
    <row r="769" spans="1:26" ht="15.75" customHeight="1">
      <c r="A769" s="104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04"/>
      <c r="U769" s="104"/>
      <c r="V769" s="104"/>
      <c r="W769" s="104"/>
      <c r="X769" s="104"/>
      <c r="Y769" s="104"/>
      <c r="Z769" s="104"/>
    </row>
    <row r="770" spans="1:26" ht="15.75" customHeight="1">
      <c r="A770" s="104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04"/>
      <c r="U770" s="104"/>
      <c r="V770" s="104"/>
      <c r="W770" s="104"/>
      <c r="X770" s="104"/>
      <c r="Y770" s="104"/>
      <c r="Z770" s="104"/>
    </row>
    <row r="771" spans="1:26" ht="15.75" customHeight="1">
      <c r="A771" s="104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04"/>
      <c r="U771" s="104"/>
      <c r="V771" s="104"/>
      <c r="W771" s="104"/>
      <c r="X771" s="104"/>
      <c r="Y771" s="104"/>
      <c r="Z771" s="104"/>
    </row>
    <row r="772" spans="1:26" ht="15.75" customHeight="1">
      <c r="A772" s="104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04"/>
      <c r="U772" s="104"/>
      <c r="V772" s="104"/>
      <c r="W772" s="104"/>
      <c r="X772" s="104"/>
      <c r="Y772" s="104"/>
      <c r="Z772" s="104"/>
    </row>
    <row r="773" spans="1:26" ht="15.75" customHeight="1">
      <c r="A773" s="104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04"/>
      <c r="U773" s="104"/>
      <c r="V773" s="104"/>
      <c r="W773" s="104"/>
      <c r="X773" s="104"/>
      <c r="Y773" s="104"/>
      <c r="Z773" s="104"/>
    </row>
    <row r="774" spans="1:26" ht="15.75" customHeight="1">
      <c r="A774" s="104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04"/>
      <c r="U774" s="104"/>
      <c r="V774" s="104"/>
      <c r="W774" s="104"/>
      <c r="X774" s="104"/>
      <c r="Y774" s="104"/>
      <c r="Z774" s="104"/>
    </row>
    <row r="775" spans="1:26" ht="15.75" customHeight="1">
      <c r="A775" s="104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04"/>
      <c r="U775" s="104"/>
      <c r="V775" s="104"/>
      <c r="W775" s="104"/>
      <c r="X775" s="104"/>
      <c r="Y775" s="104"/>
      <c r="Z775" s="104"/>
    </row>
    <row r="776" spans="1:26" ht="15.75" customHeight="1">
      <c r="A776" s="104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04"/>
      <c r="U776" s="104"/>
      <c r="V776" s="104"/>
      <c r="W776" s="104"/>
      <c r="X776" s="104"/>
      <c r="Y776" s="104"/>
      <c r="Z776" s="104"/>
    </row>
    <row r="777" spans="1:26" ht="15.75" customHeight="1">
      <c r="A777" s="104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04"/>
      <c r="U777" s="104"/>
      <c r="V777" s="104"/>
      <c r="W777" s="104"/>
      <c r="X777" s="104"/>
      <c r="Y777" s="104"/>
      <c r="Z777" s="104"/>
    </row>
    <row r="778" spans="1:26" ht="15.75" customHeight="1">
      <c r="A778" s="104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04"/>
      <c r="U778" s="104"/>
      <c r="V778" s="104"/>
      <c r="W778" s="104"/>
      <c r="X778" s="104"/>
      <c r="Y778" s="104"/>
      <c r="Z778" s="104"/>
    </row>
    <row r="779" spans="1:26" ht="15.75" customHeight="1">
      <c r="A779" s="104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04"/>
      <c r="U779" s="104"/>
      <c r="V779" s="104"/>
      <c r="W779" s="104"/>
      <c r="X779" s="104"/>
      <c r="Y779" s="104"/>
      <c r="Z779" s="104"/>
    </row>
    <row r="780" spans="1:26" ht="15.75" customHeight="1">
      <c r="A780" s="104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04"/>
      <c r="U780" s="104"/>
      <c r="V780" s="104"/>
      <c r="W780" s="104"/>
      <c r="X780" s="104"/>
      <c r="Y780" s="104"/>
      <c r="Z780" s="104"/>
    </row>
    <row r="781" spans="1:26" ht="15.75" customHeight="1">
      <c r="A781" s="104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04"/>
      <c r="U781" s="104"/>
      <c r="V781" s="104"/>
      <c r="W781" s="104"/>
      <c r="X781" s="104"/>
      <c r="Y781" s="104"/>
      <c r="Z781" s="104"/>
    </row>
    <row r="782" spans="1:26" ht="15.75" customHeight="1">
      <c r="A782" s="104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04"/>
      <c r="U782" s="104"/>
      <c r="V782" s="104"/>
      <c r="W782" s="104"/>
      <c r="X782" s="104"/>
      <c r="Y782" s="104"/>
      <c r="Z782" s="104"/>
    </row>
    <row r="783" spans="1:26" ht="15.75" customHeight="1">
      <c r="A783" s="104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04"/>
      <c r="U783" s="104"/>
      <c r="V783" s="104"/>
      <c r="W783" s="104"/>
      <c r="X783" s="104"/>
      <c r="Y783" s="104"/>
      <c r="Z783" s="104"/>
    </row>
    <row r="784" spans="1:26" ht="15.75" customHeight="1">
      <c r="A784" s="104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04"/>
      <c r="U784" s="104"/>
      <c r="V784" s="104"/>
      <c r="W784" s="104"/>
      <c r="X784" s="104"/>
      <c r="Y784" s="104"/>
      <c r="Z784" s="104"/>
    </row>
    <row r="785" spans="1:26" ht="15.75" customHeight="1">
      <c r="A785" s="104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04"/>
      <c r="U785" s="104"/>
      <c r="V785" s="104"/>
      <c r="W785" s="104"/>
      <c r="X785" s="104"/>
      <c r="Y785" s="104"/>
      <c r="Z785" s="104"/>
    </row>
    <row r="786" spans="1:26" ht="15.75" customHeight="1">
      <c r="A786" s="104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04"/>
      <c r="U786" s="104"/>
      <c r="V786" s="104"/>
      <c r="W786" s="104"/>
      <c r="X786" s="104"/>
      <c r="Y786" s="104"/>
      <c r="Z786" s="104"/>
    </row>
    <row r="787" spans="1:26" ht="15.75" customHeight="1">
      <c r="A787" s="104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04"/>
      <c r="U787" s="104"/>
      <c r="V787" s="104"/>
      <c r="W787" s="104"/>
      <c r="X787" s="104"/>
      <c r="Y787" s="104"/>
      <c r="Z787" s="104"/>
    </row>
    <row r="788" spans="1:26" ht="15.75" customHeight="1">
      <c r="A788" s="104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04"/>
      <c r="U788" s="104"/>
      <c r="V788" s="104"/>
      <c r="W788" s="104"/>
      <c r="X788" s="104"/>
      <c r="Y788" s="104"/>
      <c r="Z788" s="104"/>
    </row>
    <row r="789" spans="1:26" ht="15.75" customHeight="1">
      <c r="A789" s="104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04"/>
      <c r="U789" s="104"/>
      <c r="V789" s="104"/>
      <c r="W789" s="104"/>
      <c r="X789" s="104"/>
      <c r="Y789" s="104"/>
      <c r="Z789" s="104"/>
    </row>
    <row r="790" spans="1:26" ht="15.75" customHeight="1">
      <c r="A790" s="104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04"/>
      <c r="U790" s="104"/>
      <c r="V790" s="104"/>
      <c r="W790" s="104"/>
      <c r="X790" s="104"/>
      <c r="Y790" s="104"/>
      <c r="Z790" s="104"/>
    </row>
    <row r="791" spans="1:26" ht="15.75" customHeight="1">
      <c r="A791" s="104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04"/>
      <c r="U791" s="104"/>
      <c r="V791" s="104"/>
      <c r="W791" s="104"/>
      <c r="X791" s="104"/>
      <c r="Y791" s="104"/>
      <c r="Z791" s="104"/>
    </row>
    <row r="792" spans="1:26" ht="15.75" customHeight="1">
      <c r="A792" s="104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04"/>
      <c r="U792" s="104"/>
      <c r="V792" s="104"/>
      <c r="W792" s="104"/>
      <c r="X792" s="104"/>
      <c r="Y792" s="104"/>
      <c r="Z792" s="104"/>
    </row>
    <row r="793" spans="1:26" ht="15.75" customHeight="1">
      <c r="A793" s="104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04"/>
      <c r="U793" s="104"/>
      <c r="V793" s="104"/>
      <c r="W793" s="104"/>
      <c r="X793" s="104"/>
      <c r="Y793" s="104"/>
      <c r="Z793" s="104"/>
    </row>
    <row r="794" spans="1:26" ht="15.75" customHeight="1">
      <c r="A794" s="104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04"/>
      <c r="U794" s="104"/>
      <c r="V794" s="104"/>
      <c r="W794" s="104"/>
      <c r="X794" s="104"/>
      <c r="Y794" s="104"/>
      <c r="Z794" s="104"/>
    </row>
    <row r="795" spans="1:26" ht="15.75" customHeight="1">
      <c r="A795" s="104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04"/>
      <c r="U795" s="104"/>
      <c r="V795" s="104"/>
      <c r="W795" s="104"/>
      <c r="X795" s="104"/>
      <c r="Y795" s="104"/>
      <c r="Z795" s="104"/>
    </row>
    <row r="796" spans="1:26" ht="15.75" customHeight="1">
      <c r="A796" s="104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04"/>
      <c r="U796" s="104"/>
      <c r="V796" s="104"/>
      <c r="W796" s="104"/>
      <c r="X796" s="104"/>
      <c r="Y796" s="104"/>
      <c r="Z796" s="104"/>
    </row>
    <row r="797" spans="1:26" ht="15.75" customHeight="1">
      <c r="A797" s="104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04"/>
      <c r="U797" s="104"/>
      <c r="V797" s="104"/>
      <c r="W797" s="104"/>
      <c r="X797" s="104"/>
      <c r="Y797" s="104"/>
      <c r="Z797" s="104"/>
    </row>
    <row r="798" spans="1:26" ht="15.75" customHeight="1">
      <c r="A798" s="104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04"/>
      <c r="U798" s="104"/>
      <c r="V798" s="104"/>
      <c r="W798" s="104"/>
      <c r="X798" s="104"/>
      <c r="Y798" s="104"/>
      <c r="Z798" s="104"/>
    </row>
    <row r="799" spans="1:26" ht="15.75" customHeight="1">
      <c r="A799" s="104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04"/>
      <c r="U799" s="104"/>
      <c r="V799" s="104"/>
      <c r="W799" s="104"/>
      <c r="X799" s="104"/>
      <c r="Y799" s="104"/>
      <c r="Z799" s="104"/>
    </row>
    <row r="800" spans="1:26" ht="15.75" customHeight="1">
      <c r="A800" s="104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04"/>
      <c r="U800" s="104"/>
      <c r="V800" s="104"/>
      <c r="W800" s="104"/>
      <c r="X800" s="104"/>
      <c r="Y800" s="104"/>
      <c r="Z800" s="104"/>
    </row>
    <row r="801" spans="1:26" ht="15.75" customHeight="1">
      <c r="A801" s="104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04"/>
      <c r="U801" s="104"/>
      <c r="V801" s="104"/>
      <c r="W801" s="104"/>
      <c r="X801" s="104"/>
      <c r="Y801" s="104"/>
      <c r="Z801" s="104"/>
    </row>
    <row r="802" spans="1:26" ht="15.75" customHeight="1">
      <c r="A802" s="104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04"/>
      <c r="U802" s="104"/>
      <c r="V802" s="104"/>
      <c r="W802" s="104"/>
      <c r="X802" s="104"/>
      <c r="Y802" s="104"/>
      <c r="Z802" s="104"/>
    </row>
    <row r="803" spans="1:26" ht="15.75" customHeight="1">
      <c r="A803" s="104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04"/>
      <c r="U803" s="104"/>
      <c r="V803" s="104"/>
      <c r="W803" s="104"/>
      <c r="X803" s="104"/>
      <c r="Y803" s="104"/>
      <c r="Z803" s="104"/>
    </row>
    <row r="804" spans="1:26" ht="15.75" customHeight="1">
      <c r="A804" s="104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04"/>
      <c r="U804" s="104"/>
      <c r="V804" s="104"/>
      <c r="W804" s="104"/>
      <c r="X804" s="104"/>
      <c r="Y804" s="104"/>
      <c r="Z804" s="104"/>
    </row>
    <row r="805" spans="1:26" ht="15.75" customHeight="1">
      <c r="A805" s="104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04"/>
      <c r="U805" s="104"/>
      <c r="V805" s="104"/>
      <c r="W805" s="104"/>
      <c r="X805" s="104"/>
      <c r="Y805" s="104"/>
      <c r="Z805" s="104"/>
    </row>
    <row r="806" spans="1:26" ht="15.75" customHeight="1">
      <c r="A806" s="104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04"/>
      <c r="U806" s="104"/>
      <c r="V806" s="104"/>
      <c r="W806" s="104"/>
      <c r="X806" s="104"/>
      <c r="Y806" s="104"/>
      <c r="Z806" s="104"/>
    </row>
    <row r="807" spans="1:26" ht="15.75" customHeight="1">
      <c r="A807" s="104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04"/>
      <c r="U807" s="104"/>
      <c r="V807" s="104"/>
      <c r="W807" s="104"/>
      <c r="X807" s="104"/>
      <c r="Y807" s="104"/>
      <c r="Z807" s="104"/>
    </row>
    <row r="808" spans="1:26" ht="15.75" customHeight="1">
      <c r="A808" s="104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04"/>
      <c r="U808" s="104"/>
      <c r="V808" s="104"/>
      <c r="W808" s="104"/>
      <c r="X808" s="104"/>
      <c r="Y808" s="104"/>
      <c r="Z808" s="104"/>
    </row>
    <row r="809" spans="1:26" ht="15.75" customHeight="1">
      <c r="A809" s="104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04"/>
      <c r="U809" s="104"/>
      <c r="V809" s="104"/>
      <c r="W809" s="104"/>
      <c r="X809" s="104"/>
      <c r="Y809" s="104"/>
      <c r="Z809" s="104"/>
    </row>
    <row r="810" spans="1:26" ht="15.75" customHeight="1">
      <c r="A810" s="104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04"/>
      <c r="U810" s="104"/>
      <c r="V810" s="104"/>
      <c r="W810" s="104"/>
      <c r="X810" s="104"/>
      <c r="Y810" s="104"/>
      <c r="Z810" s="104"/>
    </row>
    <row r="811" spans="1:26" ht="15.75" customHeight="1">
      <c r="A811" s="104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04"/>
      <c r="U811" s="104"/>
      <c r="V811" s="104"/>
      <c r="W811" s="104"/>
      <c r="X811" s="104"/>
      <c r="Y811" s="104"/>
      <c r="Z811" s="104"/>
    </row>
    <row r="812" spans="1:26" ht="15.75" customHeight="1">
      <c r="A812" s="104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04"/>
      <c r="U812" s="104"/>
      <c r="V812" s="104"/>
      <c r="W812" s="104"/>
      <c r="X812" s="104"/>
      <c r="Y812" s="104"/>
      <c r="Z812" s="104"/>
    </row>
    <row r="813" spans="1:26" ht="15.75" customHeight="1">
      <c r="A813" s="104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04"/>
      <c r="U813" s="104"/>
      <c r="V813" s="104"/>
      <c r="W813" s="104"/>
      <c r="X813" s="104"/>
      <c r="Y813" s="104"/>
      <c r="Z813" s="104"/>
    </row>
    <row r="814" spans="1:26" ht="15.75" customHeight="1">
      <c r="A814" s="104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04"/>
      <c r="U814" s="104"/>
      <c r="V814" s="104"/>
      <c r="W814" s="104"/>
      <c r="X814" s="104"/>
      <c r="Y814" s="104"/>
      <c r="Z814" s="104"/>
    </row>
    <row r="815" spans="1:26" ht="15.75" customHeight="1">
      <c r="A815" s="104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04"/>
      <c r="U815" s="104"/>
      <c r="V815" s="104"/>
      <c r="W815" s="104"/>
      <c r="X815" s="104"/>
      <c r="Y815" s="104"/>
      <c r="Z815" s="104"/>
    </row>
    <row r="816" spans="1:26" ht="15.75" customHeight="1">
      <c r="A816" s="104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04"/>
      <c r="U816" s="104"/>
      <c r="V816" s="104"/>
      <c r="W816" s="104"/>
      <c r="X816" s="104"/>
      <c r="Y816" s="104"/>
      <c r="Z816" s="104"/>
    </row>
    <row r="817" spans="1:26" ht="15.75" customHeight="1">
      <c r="A817" s="104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04"/>
      <c r="U817" s="104"/>
      <c r="V817" s="104"/>
      <c r="W817" s="104"/>
      <c r="X817" s="104"/>
      <c r="Y817" s="104"/>
      <c r="Z817" s="104"/>
    </row>
    <row r="818" spans="1:26" ht="15.75" customHeight="1">
      <c r="A818" s="104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04"/>
      <c r="U818" s="104"/>
      <c r="V818" s="104"/>
      <c r="W818" s="104"/>
      <c r="X818" s="104"/>
      <c r="Y818" s="104"/>
      <c r="Z818" s="104"/>
    </row>
    <row r="819" spans="1:26" ht="15.75" customHeight="1">
      <c r="A819" s="104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04"/>
      <c r="U819" s="104"/>
      <c r="V819" s="104"/>
      <c r="W819" s="104"/>
      <c r="X819" s="104"/>
      <c r="Y819" s="104"/>
      <c r="Z819" s="104"/>
    </row>
    <row r="820" spans="1:26" ht="15.75" customHeight="1">
      <c r="A820" s="104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04"/>
      <c r="U820" s="104"/>
      <c r="V820" s="104"/>
      <c r="W820" s="104"/>
      <c r="X820" s="104"/>
      <c r="Y820" s="104"/>
      <c r="Z820" s="104"/>
    </row>
    <row r="821" spans="1:26" ht="15.75" customHeight="1">
      <c r="A821" s="104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04"/>
      <c r="U821" s="104"/>
      <c r="V821" s="104"/>
      <c r="W821" s="104"/>
      <c r="X821" s="104"/>
      <c r="Y821" s="104"/>
      <c r="Z821" s="104"/>
    </row>
    <row r="822" spans="1:26" ht="15.75" customHeight="1">
      <c r="A822" s="104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04"/>
      <c r="U822" s="104"/>
      <c r="V822" s="104"/>
      <c r="W822" s="104"/>
      <c r="X822" s="104"/>
      <c r="Y822" s="104"/>
      <c r="Z822" s="104"/>
    </row>
    <row r="823" spans="1:26" ht="15.75" customHeight="1">
      <c r="A823" s="104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04"/>
      <c r="U823" s="104"/>
      <c r="V823" s="104"/>
      <c r="W823" s="104"/>
      <c r="X823" s="104"/>
      <c r="Y823" s="104"/>
      <c r="Z823" s="104"/>
    </row>
    <row r="824" spans="1:26" ht="15.75" customHeight="1">
      <c r="A824" s="104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04"/>
      <c r="U824" s="104"/>
      <c r="V824" s="104"/>
      <c r="W824" s="104"/>
      <c r="X824" s="104"/>
      <c r="Y824" s="104"/>
      <c r="Z824" s="104"/>
    </row>
    <row r="825" spans="1:26" ht="15.75" customHeight="1">
      <c r="A825" s="104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04"/>
      <c r="U825" s="104"/>
      <c r="V825" s="104"/>
      <c r="W825" s="104"/>
      <c r="X825" s="104"/>
      <c r="Y825" s="104"/>
      <c r="Z825" s="104"/>
    </row>
    <row r="826" spans="1:26" ht="15.75" customHeight="1">
      <c r="A826" s="104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04"/>
      <c r="U826" s="104"/>
      <c r="V826" s="104"/>
      <c r="W826" s="104"/>
      <c r="X826" s="104"/>
      <c r="Y826" s="104"/>
      <c r="Z826" s="104"/>
    </row>
    <row r="827" spans="1:26" ht="15.75" customHeight="1">
      <c r="A827" s="104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04"/>
      <c r="U827" s="104"/>
      <c r="V827" s="104"/>
      <c r="W827" s="104"/>
      <c r="X827" s="104"/>
      <c r="Y827" s="104"/>
      <c r="Z827" s="104"/>
    </row>
    <row r="828" spans="1:26" ht="15.75" customHeight="1">
      <c r="A828" s="104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04"/>
      <c r="U828" s="104"/>
      <c r="V828" s="104"/>
      <c r="W828" s="104"/>
      <c r="X828" s="104"/>
      <c r="Y828" s="104"/>
      <c r="Z828" s="104"/>
    </row>
    <row r="829" spans="1:26" ht="15.75" customHeight="1">
      <c r="A829" s="104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04"/>
      <c r="U829" s="104"/>
      <c r="V829" s="104"/>
      <c r="W829" s="104"/>
      <c r="X829" s="104"/>
      <c r="Y829" s="104"/>
      <c r="Z829" s="104"/>
    </row>
    <row r="830" spans="1:26" ht="15.75" customHeight="1">
      <c r="A830" s="104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04"/>
      <c r="U830" s="104"/>
      <c r="V830" s="104"/>
      <c r="W830" s="104"/>
      <c r="X830" s="104"/>
      <c r="Y830" s="104"/>
      <c r="Z830" s="104"/>
    </row>
    <row r="831" spans="1:26" ht="15.75" customHeight="1">
      <c r="A831" s="104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04"/>
      <c r="U831" s="104"/>
      <c r="V831" s="104"/>
      <c r="W831" s="104"/>
      <c r="X831" s="104"/>
      <c r="Y831" s="104"/>
      <c r="Z831" s="104"/>
    </row>
    <row r="832" spans="1:26" ht="15.75" customHeight="1">
      <c r="A832" s="104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04"/>
      <c r="U832" s="104"/>
      <c r="V832" s="104"/>
      <c r="W832" s="104"/>
      <c r="X832" s="104"/>
      <c r="Y832" s="104"/>
      <c r="Z832" s="104"/>
    </row>
    <row r="833" spans="1:26" ht="15.75" customHeight="1">
      <c r="A833" s="104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04"/>
      <c r="U833" s="104"/>
      <c r="V833" s="104"/>
      <c r="W833" s="104"/>
      <c r="X833" s="104"/>
      <c r="Y833" s="104"/>
      <c r="Z833" s="104"/>
    </row>
    <row r="834" spans="1:26" ht="15.75" customHeight="1">
      <c r="A834" s="104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04"/>
      <c r="U834" s="104"/>
      <c r="V834" s="104"/>
      <c r="W834" s="104"/>
      <c r="X834" s="104"/>
      <c r="Y834" s="104"/>
      <c r="Z834" s="104"/>
    </row>
    <row r="835" spans="1:26" ht="15.75" customHeight="1">
      <c r="A835" s="104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04"/>
      <c r="U835" s="104"/>
      <c r="V835" s="104"/>
      <c r="W835" s="104"/>
      <c r="X835" s="104"/>
      <c r="Y835" s="104"/>
      <c r="Z835" s="104"/>
    </row>
    <row r="836" spans="1:26" ht="15.75" customHeight="1">
      <c r="A836" s="104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04"/>
      <c r="U836" s="104"/>
      <c r="V836" s="104"/>
      <c r="W836" s="104"/>
      <c r="X836" s="104"/>
      <c r="Y836" s="104"/>
      <c r="Z836" s="104"/>
    </row>
    <row r="837" spans="1:26" ht="15.75" customHeight="1">
      <c r="A837" s="104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04"/>
      <c r="U837" s="104"/>
      <c r="V837" s="104"/>
      <c r="W837" s="104"/>
      <c r="X837" s="104"/>
      <c r="Y837" s="104"/>
      <c r="Z837" s="104"/>
    </row>
    <row r="838" spans="1:26" ht="15.75" customHeight="1">
      <c r="A838" s="104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04"/>
      <c r="U838" s="104"/>
      <c r="V838" s="104"/>
      <c r="W838" s="104"/>
      <c r="X838" s="104"/>
      <c r="Y838" s="104"/>
      <c r="Z838" s="104"/>
    </row>
    <row r="839" spans="1:26" ht="15.75" customHeight="1">
      <c r="A839" s="104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04"/>
      <c r="U839" s="104"/>
      <c r="V839" s="104"/>
      <c r="W839" s="104"/>
      <c r="X839" s="104"/>
      <c r="Y839" s="104"/>
      <c r="Z839" s="104"/>
    </row>
    <row r="840" spans="1:26" ht="15.75" customHeight="1">
      <c r="A840" s="104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04"/>
      <c r="U840" s="104"/>
      <c r="V840" s="104"/>
      <c r="W840" s="104"/>
      <c r="X840" s="104"/>
      <c r="Y840" s="104"/>
      <c r="Z840" s="104"/>
    </row>
    <row r="841" spans="1:26" ht="15.75" customHeight="1">
      <c r="A841" s="104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04"/>
      <c r="U841" s="104"/>
      <c r="V841" s="104"/>
      <c r="W841" s="104"/>
      <c r="X841" s="104"/>
      <c r="Y841" s="104"/>
      <c r="Z841" s="104"/>
    </row>
    <row r="842" spans="1:26" ht="15.75" customHeight="1">
      <c r="A842" s="104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04"/>
      <c r="U842" s="104"/>
      <c r="V842" s="104"/>
      <c r="W842" s="104"/>
      <c r="X842" s="104"/>
      <c r="Y842" s="104"/>
      <c r="Z842" s="104"/>
    </row>
    <row r="843" spans="1:26" ht="15.75" customHeight="1">
      <c r="A843" s="104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04"/>
      <c r="U843" s="104"/>
      <c r="V843" s="104"/>
      <c r="W843" s="104"/>
      <c r="X843" s="104"/>
      <c r="Y843" s="104"/>
      <c r="Z843" s="104"/>
    </row>
    <row r="844" spans="1:26" ht="15.75" customHeight="1">
      <c r="A844" s="104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04"/>
      <c r="U844" s="104"/>
      <c r="V844" s="104"/>
      <c r="W844" s="104"/>
      <c r="X844" s="104"/>
      <c r="Y844" s="104"/>
      <c r="Z844" s="104"/>
    </row>
    <row r="845" spans="1:26" ht="15.75" customHeight="1">
      <c r="A845" s="104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04"/>
      <c r="U845" s="104"/>
      <c r="V845" s="104"/>
      <c r="W845" s="104"/>
      <c r="X845" s="104"/>
      <c r="Y845" s="104"/>
      <c r="Z845" s="104"/>
    </row>
    <row r="846" spans="1:26" ht="15.75" customHeight="1">
      <c r="A846" s="104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04"/>
      <c r="U846" s="104"/>
      <c r="V846" s="104"/>
      <c r="W846" s="104"/>
      <c r="X846" s="104"/>
      <c r="Y846" s="104"/>
      <c r="Z846" s="104"/>
    </row>
    <row r="847" spans="1:26" ht="15.75" customHeight="1">
      <c r="A847" s="104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04"/>
      <c r="U847" s="104"/>
      <c r="V847" s="104"/>
      <c r="W847" s="104"/>
      <c r="X847" s="104"/>
      <c r="Y847" s="104"/>
      <c r="Z847" s="104"/>
    </row>
    <row r="848" spans="1:26" ht="15.75" customHeight="1">
      <c r="A848" s="104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04"/>
      <c r="U848" s="104"/>
      <c r="V848" s="104"/>
      <c r="W848" s="104"/>
      <c r="X848" s="104"/>
      <c r="Y848" s="104"/>
      <c r="Z848" s="104"/>
    </row>
    <row r="849" spans="1:26" ht="15.75" customHeight="1">
      <c r="A849" s="104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04"/>
      <c r="U849" s="104"/>
      <c r="V849" s="104"/>
      <c r="W849" s="104"/>
      <c r="X849" s="104"/>
      <c r="Y849" s="104"/>
      <c r="Z849" s="104"/>
    </row>
    <row r="850" spans="1:26" ht="15.75" customHeight="1">
      <c r="A850" s="104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04"/>
      <c r="U850" s="104"/>
      <c r="V850" s="104"/>
      <c r="W850" s="104"/>
      <c r="X850" s="104"/>
      <c r="Y850" s="104"/>
      <c r="Z850" s="104"/>
    </row>
    <row r="851" spans="1:26" ht="15.75" customHeight="1">
      <c r="A851" s="104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04"/>
      <c r="U851" s="104"/>
      <c r="V851" s="104"/>
      <c r="W851" s="104"/>
      <c r="X851" s="104"/>
      <c r="Y851" s="104"/>
      <c r="Z851" s="104"/>
    </row>
    <row r="852" spans="1:26" ht="15.75" customHeight="1">
      <c r="A852" s="104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04"/>
      <c r="U852" s="104"/>
      <c r="V852" s="104"/>
      <c r="W852" s="104"/>
      <c r="X852" s="104"/>
      <c r="Y852" s="104"/>
      <c r="Z852" s="104"/>
    </row>
    <row r="853" spans="1:26" ht="15.75" customHeight="1">
      <c r="A853" s="104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04"/>
      <c r="U853" s="104"/>
      <c r="V853" s="104"/>
      <c r="W853" s="104"/>
      <c r="X853" s="104"/>
      <c r="Y853" s="104"/>
      <c r="Z853" s="104"/>
    </row>
    <row r="854" spans="1:26" ht="15.75" customHeight="1">
      <c r="A854" s="104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04"/>
      <c r="U854" s="104"/>
      <c r="V854" s="104"/>
      <c r="W854" s="104"/>
      <c r="X854" s="104"/>
      <c r="Y854" s="104"/>
      <c r="Z854" s="104"/>
    </row>
    <row r="855" spans="1:26" ht="15.75" customHeight="1">
      <c r="A855" s="104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04"/>
      <c r="U855" s="104"/>
      <c r="V855" s="104"/>
      <c r="W855" s="104"/>
      <c r="X855" s="104"/>
      <c r="Y855" s="104"/>
      <c r="Z855" s="104"/>
    </row>
    <row r="856" spans="1:26" ht="15.75" customHeight="1">
      <c r="A856" s="104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04"/>
      <c r="U856" s="104"/>
      <c r="V856" s="104"/>
      <c r="W856" s="104"/>
      <c r="X856" s="104"/>
      <c r="Y856" s="104"/>
      <c r="Z856" s="104"/>
    </row>
    <row r="857" spans="1:26" ht="15.75" customHeight="1">
      <c r="A857" s="104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04"/>
      <c r="U857" s="104"/>
      <c r="V857" s="104"/>
      <c r="W857" s="104"/>
      <c r="X857" s="104"/>
      <c r="Y857" s="104"/>
      <c r="Z857" s="104"/>
    </row>
    <row r="858" spans="1:26" ht="15.75" customHeight="1">
      <c r="A858" s="104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04"/>
      <c r="U858" s="104"/>
      <c r="V858" s="104"/>
      <c r="W858" s="104"/>
      <c r="X858" s="104"/>
      <c r="Y858" s="104"/>
      <c r="Z858" s="104"/>
    </row>
    <row r="859" spans="1:26" ht="15.75" customHeight="1">
      <c r="A859" s="104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04"/>
      <c r="U859" s="104"/>
      <c r="V859" s="104"/>
      <c r="W859" s="104"/>
      <c r="X859" s="104"/>
      <c r="Y859" s="104"/>
      <c r="Z859" s="104"/>
    </row>
    <row r="860" spans="1:26" ht="15.75" customHeight="1">
      <c r="A860" s="104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04"/>
      <c r="U860" s="104"/>
      <c r="V860" s="104"/>
      <c r="W860" s="104"/>
      <c r="X860" s="104"/>
      <c r="Y860" s="104"/>
      <c r="Z860" s="104"/>
    </row>
    <row r="861" spans="1:26" ht="15.75" customHeight="1">
      <c r="A861" s="104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04"/>
      <c r="U861" s="104"/>
      <c r="V861" s="104"/>
      <c r="W861" s="104"/>
      <c r="X861" s="104"/>
      <c r="Y861" s="104"/>
      <c r="Z861" s="104"/>
    </row>
    <row r="862" spans="1:26" ht="15.75" customHeight="1">
      <c r="A862" s="104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04"/>
      <c r="U862" s="104"/>
      <c r="V862" s="104"/>
      <c r="W862" s="104"/>
      <c r="X862" s="104"/>
      <c r="Y862" s="104"/>
      <c r="Z862" s="104"/>
    </row>
    <row r="863" spans="1:26" ht="15.75" customHeight="1">
      <c r="A863" s="104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04"/>
      <c r="U863" s="104"/>
      <c r="V863" s="104"/>
      <c r="W863" s="104"/>
      <c r="X863" s="104"/>
      <c r="Y863" s="104"/>
      <c r="Z863" s="104"/>
    </row>
    <row r="864" spans="1:26" ht="15.75" customHeight="1">
      <c r="A864" s="104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04"/>
      <c r="U864" s="104"/>
      <c r="V864" s="104"/>
      <c r="W864" s="104"/>
      <c r="X864" s="104"/>
      <c r="Y864" s="104"/>
      <c r="Z864" s="104"/>
    </row>
    <row r="865" spans="1:26" ht="15.75" customHeight="1">
      <c r="A865" s="104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04"/>
      <c r="U865" s="104"/>
      <c r="V865" s="104"/>
      <c r="W865" s="104"/>
      <c r="X865" s="104"/>
      <c r="Y865" s="104"/>
      <c r="Z865" s="104"/>
    </row>
    <row r="866" spans="1:26" ht="15.75" customHeight="1">
      <c r="A866" s="104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04"/>
      <c r="U866" s="104"/>
      <c r="V866" s="104"/>
      <c r="W866" s="104"/>
      <c r="X866" s="104"/>
      <c r="Y866" s="104"/>
      <c r="Z866" s="104"/>
    </row>
    <row r="867" spans="1:26" ht="15.75" customHeight="1">
      <c r="A867" s="104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04"/>
      <c r="U867" s="104"/>
      <c r="V867" s="104"/>
      <c r="W867" s="104"/>
      <c r="X867" s="104"/>
      <c r="Y867" s="104"/>
      <c r="Z867" s="104"/>
    </row>
    <row r="868" spans="1:26" ht="15.75" customHeight="1">
      <c r="A868" s="104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04"/>
      <c r="U868" s="104"/>
      <c r="V868" s="104"/>
      <c r="W868" s="104"/>
      <c r="X868" s="104"/>
      <c r="Y868" s="104"/>
      <c r="Z868" s="104"/>
    </row>
    <row r="869" spans="1:26" ht="15.75" customHeight="1">
      <c r="A869" s="104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04"/>
      <c r="U869" s="104"/>
      <c r="V869" s="104"/>
      <c r="W869" s="104"/>
      <c r="X869" s="104"/>
      <c r="Y869" s="104"/>
      <c r="Z869" s="104"/>
    </row>
    <row r="870" spans="1:26" ht="15.75" customHeight="1">
      <c r="A870" s="104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04"/>
      <c r="U870" s="104"/>
      <c r="V870" s="104"/>
      <c r="W870" s="104"/>
      <c r="X870" s="104"/>
      <c r="Y870" s="104"/>
      <c r="Z870" s="104"/>
    </row>
    <row r="871" spans="1:26" ht="15.75" customHeight="1">
      <c r="A871" s="104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04"/>
      <c r="U871" s="104"/>
      <c r="V871" s="104"/>
      <c r="W871" s="104"/>
      <c r="X871" s="104"/>
      <c r="Y871" s="104"/>
      <c r="Z871" s="104"/>
    </row>
    <row r="872" spans="1:26" ht="15.75" customHeight="1">
      <c r="A872" s="104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04"/>
      <c r="U872" s="104"/>
      <c r="V872" s="104"/>
      <c r="W872" s="104"/>
      <c r="X872" s="104"/>
      <c r="Y872" s="104"/>
      <c r="Z872" s="104"/>
    </row>
    <row r="873" spans="1:26" ht="15.75" customHeight="1">
      <c r="A873" s="104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04"/>
      <c r="U873" s="104"/>
      <c r="V873" s="104"/>
      <c r="W873" s="104"/>
      <c r="X873" s="104"/>
      <c r="Y873" s="104"/>
      <c r="Z873" s="104"/>
    </row>
    <row r="874" spans="1:26" ht="15.75" customHeight="1">
      <c r="A874" s="104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04"/>
      <c r="U874" s="104"/>
      <c r="V874" s="104"/>
      <c r="W874" s="104"/>
      <c r="X874" s="104"/>
      <c r="Y874" s="104"/>
      <c r="Z874" s="104"/>
    </row>
    <row r="875" spans="1:26" ht="15.75" customHeight="1">
      <c r="A875" s="104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04"/>
      <c r="U875" s="104"/>
      <c r="V875" s="104"/>
      <c r="W875" s="104"/>
      <c r="X875" s="104"/>
      <c r="Y875" s="104"/>
      <c r="Z875" s="104"/>
    </row>
    <row r="876" spans="1:26" ht="15.75" customHeight="1">
      <c r="A876" s="104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04"/>
      <c r="U876" s="104"/>
      <c r="V876" s="104"/>
      <c r="W876" s="104"/>
      <c r="X876" s="104"/>
      <c r="Y876" s="104"/>
      <c r="Z876" s="104"/>
    </row>
    <row r="877" spans="1:26" ht="15.75" customHeight="1">
      <c r="A877" s="104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04"/>
      <c r="U877" s="104"/>
      <c r="V877" s="104"/>
      <c r="W877" s="104"/>
      <c r="X877" s="104"/>
      <c r="Y877" s="104"/>
      <c r="Z877" s="104"/>
    </row>
    <row r="878" spans="1:26" ht="15.75" customHeight="1">
      <c r="A878" s="104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04"/>
      <c r="U878" s="104"/>
      <c r="V878" s="104"/>
      <c r="W878" s="104"/>
      <c r="X878" s="104"/>
      <c r="Y878" s="104"/>
      <c r="Z878" s="104"/>
    </row>
    <row r="879" spans="1:26" ht="15.75" customHeight="1">
      <c r="A879" s="104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04"/>
      <c r="U879" s="104"/>
      <c r="V879" s="104"/>
      <c r="W879" s="104"/>
      <c r="X879" s="104"/>
      <c r="Y879" s="104"/>
      <c r="Z879" s="104"/>
    </row>
    <row r="880" spans="1:26" ht="15.75" customHeight="1">
      <c r="A880" s="104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04"/>
      <c r="U880" s="104"/>
      <c r="V880" s="104"/>
      <c r="W880" s="104"/>
      <c r="X880" s="104"/>
      <c r="Y880" s="104"/>
      <c r="Z880" s="104"/>
    </row>
    <row r="881" spans="1:26" ht="15.75" customHeight="1">
      <c r="A881" s="104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04"/>
      <c r="U881" s="104"/>
      <c r="V881" s="104"/>
      <c r="W881" s="104"/>
      <c r="X881" s="104"/>
      <c r="Y881" s="104"/>
      <c r="Z881" s="104"/>
    </row>
    <row r="882" spans="1:26" ht="15.75" customHeight="1">
      <c r="A882" s="104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04"/>
      <c r="U882" s="104"/>
      <c r="V882" s="104"/>
      <c r="W882" s="104"/>
      <c r="X882" s="104"/>
      <c r="Y882" s="104"/>
      <c r="Z882" s="104"/>
    </row>
    <row r="883" spans="1:26" ht="15.75" customHeight="1">
      <c r="A883" s="104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04"/>
      <c r="U883" s="104"/>
      <c r="V883" s="104"/>
      <c r="W883" s="104"/>
      <c r="X883" s="104"/>
      <c r="Y883" s="104"/>
      <c r="Z883" s="104"/>
    </row>
    <row r="884" spans="1:26" ht="15.75" customHeight="1">
      <c r="A884" s="104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04"/>
      <c r="U884" s="104"/>
      <c r="V884" s="104"/>
      <c r="W884" s="104"/>
      <c r="X884" s="104"/>
      <c r="Y884" s="104"/>
      <c r="Z884" s="104"/>
    </row>
    <row r="885" spans="1:26" ht="15.75" customHeight="1">
      <c r="A885" s="104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04"/>
      <c r="U885" s="104"/>
      <c r="V885" s="104"/>
      <c r="W885" s="104"/>
      <c r="X885" s="104"/>
      <c r="Y885" s="104"/>
      <c r="Z885" s="104"/>
    </row>
    <row r="886" spans="1:26" ht="15.75" customHeight="1">
      <c r="A886" s="104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04"/>
      <c r="U886" s="104"/>
      <c r="V886" s="104"/>
      <c r="W886" s="104"/>
      <c r="X886" s="104"/>
      <c r="Y886" s="104"/>
      <c r="Z886" s="104"/>
    </row>
    <row r="887" spans="1:26" ht="15.75" customHeight="1">
      <c r="A887" s="104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04"/>
      <c r="U887" s="104"/>
      <c r="V887" s="104"/>
      <c r="W887" s="104"/>
      <c r="X887" s="104"/>
      <c r="Y887" s="104"/>
      <c r="Z887" s="104"/>
    </row>
    <row r="888" spans="1:26" ht="15.75" customHeight="1">
      <c r="A888" s="104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04"/>
      <c r="U888" s="104"/>
      <c r="V888" s="104"/>
      <c r="W888" s="104"/>
      <c r="X888" s="104"/>
      <c r="Y888" s="104"/>
      <c r="Z888" s="104"/>
    </row>
    <row r="889" spans="1:26" ht="15.75" customHeight="1">
      <c r="A889" s="104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04"/>
      <c r="U889" s="104"/>
      <c r="V889" s="104"/>
      <c r="W889" s="104"/>
      <c r="X889" s="104"/>
      <c r="Y889" s="104"/>
      <c r="Z889" s="104"/>
    </row>
    <row r="890" spans="1:26" ht="15.75" customHeight="1">
      <c r="A890" s="104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04"/>
      <c r="U890" s="104"/>
      <c r="V890" s="104"/>
      <c r="W890" s="104"/>
      <c r="X890" s="104"/>
      <c r="Y890" s="104"/>
      <c r="Z890" s="104"/>
    </row>
    <row r="891" spans="1:26" ht="15.75" customHeight="1">
      <c r="A891" s="104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04"/>
      <c r="U891" s="104"/>
      <c r="V891" s="104"/>
      <c r="W891" s="104"/>
      <c r="X891" s="104"/>
      <c r="Y891" s="104"/>
      <c r="Z891" s="104"/>
    </row>
    <row r="892" spans="1:26" ht="15.75" customHeight="1">
      <c r="A892" s="104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04"/>
      <c r="U892" s="104"/>
      <c r="V892" s="104"/>
      <c r="W892" s="104"/>
      <c r="X892" s="104"/>
      <c r="Y892" s="104"/>
      <c r="Z892" s="104"/>
    </row>
    <row r="893" spans="1:26" ht="15.75" customHeight="1">
      <c r="A893" s="104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04"/>
      <c r="U893" s="104"/>
      <c r="V893" s="104"/>
      <c r="W893" s="104"/>
      <c r="X893" s="104"/>
      <c r="Y893" s="104"/>
      <c r="Z893" s="104"/>
    </row>
    <row r="894" spans="1:26" ht="15.75" customHeight="1">
      <c r="A894" s="104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04"/>
      <c r="U894" s="104"/>
      <c r="V894" s="104"/>
      <c r="W894" s="104"/>
      <c r="X894" s="104"/>
      <c r="Y894" s="104"/>
      <c r="Z894" s="104"/>
    </row>
    <row r="895" spans="1:26" ht="15.75" customHeight="1">
      <c r="A895" s="104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04"/>
      <c r="U895" s="104"/>
      <c r="V895" s="104"/>
      <c r="W895" s="104"/>
      <c r="X895" s="104"/>
      <c r="Y895" s="104"/>
      <c r="Z895" s="104"/>
    </row>
    <row r="896" spans="1:26" ht="15.75" customHeight="1">
      <c r="A896" s="104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04"/>
      <c r="U896" s="104"/>
      <c r="V896" s="104"/>
      <c r="W896" s="104"/>
      <c r="X896" s="104"/>
      <c r="Y896" s="104"/>
      <c r="Z896" s="104"/>
    </row>
    <row r="897" spans="1:26" ht="15.75" customHeight="1">
      <c r="A897" s="104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04"/>
      <c r="U897" s="104"/>
      <c r="V897" s="104"/>
      <c r="W897" s="104"/>
      <c r="X897" s="104"/>
      <c r="Y897" s="104"/>
      <c r="Z897" s="104"/>
    </row>
    <row r="898" spans="1:26" ht="15.75" customHeight="1">
      <c r="A898" s="104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04"/>
      <c r="U898" s="104"/>
      <c r="V898" s="104"/>
      <c r="W898" s="104"/>
      <c r="X898" s="104"/>
      <c r="Y898" s="104"/>
      <c r="Z898" s="104"/>
    </row>
    <row r="899" spans="1:26" ht="15.75" customHeight="1">
      <c r="A899" s="104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04"/>
      <c r="U899" s="104"/>
      <c r="V899" s="104"/>
      <c r="W899" s="104"/>
      <c r="X899" s="104"/>
      <c r="Y899" s="104"/>
      <c r="Z899" s="104"/>
    </row>
    <row r="900" spans="1:26" ht="15.75" customHeight="1">
      <c r="A900" s="104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04"/>
      <c r="U900" s="104"/>
      <c r="V900" s="104"/>
      <c r="W900" s="104"/>
      <c r="X900" s="104"/>
      <c r="Y900" s="104"/>
      <c r="Z900" s="104"/>
    </row>
    <row r="901" spans="1:26" ht="15.75" customHeight="1">
      <c r="A901" s="104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04"/>
      <c r="U901" s="104"/>
      <c r="V901" s="104"/>
      <c r="W901" s="104"/>
      <c r="X901" s="104"/>
      <c r="Y901" s="104"/>
      <c r="Z901" s="104"/>
    </row>
    <row r="902" spans="1:26" ht="15.75" customHeight="1">
      <c r="A902" s="104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04"/>
      <c r="U902" s="104"/>
      <c r="V902" s="104"/>
      <c r="W902" s="104"/>
      <c r="X902" s="104"/>
      <c r="Y902" s="104"/>
      <c r="Z902" s="104"/>
    </row>
    <row r="903" spans="1:26" ht="15.75" customHeight="1">
      <c r="A903" s="104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04"/>
      <c r="U903" s="104"/>
      <c r="V903" s="104"/>
      <c r="W903" s="104"/>
      <c r="X903" s="104"/>
      <c r="Y903" s="104"/>
      <c r="Z903" s="104"/>
    </row>
    <row r="904" spans="1:26" ht="15.75" customHeight="1">
      <c r="A904" s="104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04"/>
      <c r="U904" s="104"/>
      <c r="V904" s="104"/>
      <c r="W904" s="104"/>
      <c r="X904" s="104"/>
      <c r="Y904" s="104"/>
      <c r="Z904" s="104"/>
    </row>
    <row r="905" spans="1:26" ht="15.75" customHeight="1">
      <c r="A905" s="104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04"/>
      <c r="U905" s="104"/>
      <c r="V905" s="104"/>
      <c r="W905" s="104"/>
      <c r="X905" s="104"/>
      <c r="Y905" s="104"/>
      <c r="Z905" s="104"/>
    </row>
    <row r="906" spans="1:26" ht="15.75" customHeight="1">
      <c r="A906" s="104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04"/>
      <c r="U906" s="104"/>
      <c r="V906" s="104"/>
      <c r="W906" s="104"/>
      <c r="X906" s="104"/>
      <c r="Y906" s="104"/>
      <c r="Z906" s="104"/>
    </row>
    <row r="907" spans="1:26" ht="15.75" customHeight="1">
      <c r="A907" s="104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04"/>
      <c r="U907" s="104"/>
      <c r="V907" s="104"/>
      <c r="W907" s="104"/>
      <c r="X907" s="104"/>
      <c r="Y907" s="104"/>
      <c r="Z907" s="104"/>
    </row>
    <row r="908" spans="1:26" ht="15.75" customHeight="1">
      <c r="A908" s="104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04"/>
      <c r="U908" s="104"/>
      <c r="V908" s="104"/>
      <c r="W908" s="104"/>
      <c r="X908" s="104"/>
      <c r="Y908" s="104"/>
      <c r="Z908" s="104"/>
    </row>
    <row r="909" spans="1:26" ht="15.75" customHeight="1">
      <c r="A909" s="104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04"/>
      <c r="U909" s="104"/>
      <c r="V909" s="104"/>
      <c r="W909" s="104"/>
      <c r="X909" s="104"/>
      <c r="Y909" s="104"/>
      <c r="Z909" s="104"/>
    </row>
    <row r="910" spans="1:26" ht="15.75" customHeight="1">
      <c r="A910" s="104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04"/>
      <c r="U910" s="104"/>
      <c r="V910" s="104"/>
      <c r="W910" s="104"/>
      <c r="X910" s="104"/>
      <c r="Y910" s="104"/>
      <c r="Z910" s="104"/>
    </row>
    <row r="911" spans="1:26" ht="15.75" customHeight="1">
      <c r="A911" s="104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04"/>
      <c r="U911" s="104"/>
      <c r="V911" s="104"/>
      <c r="W911" s="104"/>
      <c r="X911" s="104"/>
      <c r="Y911" s="104"/>
      <c r="Z911" s="104"/>
    </row>
    <row r="912" spans="1:26" ht="15.75" customHeight="1">
      <c r="A912" s="104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04"/>
      <c r="U912" s="104"/>
      <c r="V912" s="104"/>
      <c r="W912" s="104"/>
      <c r="X912" s="104"/>
      <c r="Y912" s="104"/>
      <c r="Z912" s="104"/>
    </row>
    <row r="913" spans="1:26" ht="15.75" customHeight="1">
      <c r="A913" s="104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04"/>
      <c r="U913" s="104"/>
      <c r="V913" s="104"/>
      <c r="W913" s="104"/>
      <c r="X913" s="104"/>
      <c r="Y913" s="104"/>
      <c r="Z913" s="104"/>
    </row>
    <row r="914" spans="1:26" ht="15.75" customHeight="1">
      <c r="A914" s="104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04"/>
      <c r="U914" s="104"/>
      <c r="V914" s="104"/>
      <c r="W914" s="104"/>
      <c r="X914" s="104"/>
      <c r="Y914" s="104"/>
      <c r="Z914" s="104"/>
    </row>
    <row r="915" spans="1:26" ht="15.75" customHeight="1">
      <c r="A915" s="104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04"/>
      <c r="U915" s="104"/>
      <c r="V915" s="104"/>
      <c r="W915" s="104"/>
      <c r="X915" s="104"/>
      <c r="Y915" s="104"/>
      <c r="Z915" s="104"/>
    </row>
    <row r="916" spans="1:26" ht="15.75" customHeight="1">
      <c r="A916" s="104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04"/>
      <c r="U916" s="104"/>
      <c r="V916" s="104"/>
      <c r="W916" s="104"/>
      <c r="X916" s="104"/>
      <c r="Y916" s="104"/>
      <c r="Z916" s="104"/>
    </row>
    <row r="917" spans="1:26" ht="15.75" customHeight="1">
      <c r="A917" s="104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04"/>
      <c r="U917" s="104"/>
      <c r="V917" s="104"/>
      <c r="W917" s="104"/>
      <c r="X917" s="104"/>
      <c r="Y917" s="104"/>
      <c r="Z917" s="104"/>
    </row>
    <row r="918" spans="1:26" ht="15.75" customHeight="1">
      <c r="A918" s="104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04"/>
      <c r="U918" s="104"/>
      <c r="V918" s="104"/>
      <c r="W918" s="104"/>
      <c r="X918" s="104"/>
      <c r="Y918" s="104"/>
      <c r="Z918" s="104"/>
    </row>
    <row r="919" spans="1:26" ht="15.75" customHeight="1">
      <c r="A919" s="104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04"/>
      <c r="U919" s="104"/>
      <c r="V919" s="104"/>
      <c r="W919" s="104"/>
      <c r="X919" s="104"/>
      <c r="Y919" s="104"/>
      <c r="Z919" s="104"/>
    </row>
    <row r="920" spans="1:26" ht="15.75" customHeight="1">
      <c r="A920" s="104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04"/>
      <c r="U920" s="104"/>
      <c r="V920" s="104"/>
      <c r="W920" s="104"/>
      <c r="X920" s="104"/>
      <c r="Y920" s="104"/>
      <c r="Z920" s="104"/>
    </row>
    <row r="921" spans="1:26" ht="15.75" customHeight="1">
      <c r="A921" s="104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04"/>
      <c r="U921" s="104"/>
      <c r="V921" s="104"/>
      <c r="W921" s="104"/>
      <c r="X921" s="104"/>
      <c r="Y921" s="104"/>
      <c r="Z921" s="104"/>
    </row>
    <row r="922" spans="1:26" ht="15.75" customHeight="1">
      <c r="A922" s="104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04"/>
      <c r="U922" s="104"/>
      <c r="V922" s="104"/>
      <c r="W922" s="104"/>
      <c r="X922" s="104"/>
      <c r="Y922" s="104"/>
      <c r="Z922" s="104"/>
    </row>
    <row r="923" spans="1:26" ht="15.75" customHeight="1">
      <c r="A923" s="104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04"/>
      <c r="U923" s="104"/>
      <c r="V923" s="104"/>
      <c r="W923" s="104"/>
      <c r="X923" s="104"/>
      <c r="Y923" s="104"/>
      <c r="Z923" s="104"/>
    </row>
    <row r="924" spans="1:26" ht="15.75" customHeight="1">
      <c r="A924" s="104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04"/>
      <c r="U924" s="104"/>
      <c r="V924" s="104"/>
      <c r="W924" s="104"/>
      <c r="X924" s="104"/>
      <c r="Y924" s="104"/>
      <c r="Z924" s="104"/>
    </row>
    <row r="925" spans="1:26" ht="15.75" customHeight="1">
      <c r="A925" s="104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04"/>
      <c r="U925" s="104"/>
      <c r="V925" s="104"/>
      <c r="W925" s="104"/>
      <c r="X925" s="104"/>
      <c r="Y925" s="104"/>
      <c r="Z925" s="104"/>
    </row>
    <row r="926" spans="1:26" ht="15.75" customHeight="1">
      <c r="A926" s="104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04"/>
      <c r="U926" s="104"/>
      <c r="V926" s="104"/>
      <c r="W926" s="104"/>
      <c r="X926" s="104"/>
      <c r="Y926" s="104"/>
      <c r="Z926" s="104"/>
    </row>
    <row r="927" spans="1:26" ht="15.75" customHeight="1">
      <c r="A927" s="104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04"/>
      <c r="U927" s="104"/>
      <c r="V927" s="104"/>
      <c r="W927" s="104"/>
      <c r="X927" s="104"/>
      <c r="Y927" s="104"/>
      <c r="Z927" s="104"/>
    </row>
    <row r="928" spans="1:26" ht="15.75" customHeight="1">
      <c r="A928" s="104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04"/>
      <c r="U928" s="104"/>
      <c r="V928" s="104"/>
      <c r="W928" s="104"/>
      <c r="X928" s="104"/>
      <c r="Y928" s="104"/>
      <c r="Z928" s="104"/>
    </row>
    <row r="929" spans="1:26" ht="15.75" customHeight="1">
      <c r="A929" s="104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04"/>
      <c r="U929" s="104"/>
      <c r="V929" s="104"/>
      <c r="W929" s="104"/>
      <c r="X929" s="104"/>
      <c r="Y929" s="104"/>
      <c r="Z929" s="104"/>
    </row>
    <row r="930" spans="1:26" ht="15.75" customHeight="1">
      <c r="A930" s="104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04"/>
      <c r="U930" s="104"/>
      <c r="V930" s="104"/>
      <c r="W930" s="104"/>
      <c r="X930" s="104"/>
      <c r="Y930" s="104"/>
      <c r="Z930" s="104"/>
    </row>
    <row r="931" spans="1:26" ht="15.75" customHeight="1">
      <c r="A931" s="104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04"/>
      <c r="U931" s="104"/>
      <c r="V931" s="104"/>
      <c r="W931" s="104"/>
      <c r="X931" s="104"/>
      <c r="Y931" s="104"/>
      <c r="Z931" s="104"/>
    </row>
    <row r="932" spans="1:26" ht="15.75" customHeight="1">
      <c r="A932" s="104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04"/>
      <c r="U932" s="104"/>
      <c r="V932" s="104"/>
      <c r="W932" s="104"/>
      <c r="X932" s="104"/>
      <c r="Y932" s="104"/>
      <c r="Z932" s="104"/>
    </row>
    <row r="933" spans="1:26" ht="15.75" customHeight="1">
      <c r="A933" s="104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04"/>
      <c r="U933" s="104"/>
      <c r="V933" s="104"/>
      <c r="W933" s="104"/>
      <c r="X933" s="104"/>
      <c r="Y933" s="104"/>
      <c r="Z933" s="104"/>
    </row>
    <row r="934" spans="1:26" ht="15.75" customHeight="1">
      <c r="A934" s="104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04"/>
      <c r="U934" s="104"/>
      <c r="V934" s="104"/>
      <c r="W934" s="104"/>
      <c r="X934" s="104"/>
      <c r="Y934" s="104"/>
      <c r="Z934" s="104"/>
    </row>
    <row r="935" spans="1:26" ht="15.75" customHeight="1">
      <c r="A935" s="104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04"/>
      <c r="U935" s="104"/>
      <c r="V935" s="104"/>
      <c r="W935" s="104"/>
      <c r="X935" s="104"/>
      <c r="Y935" s="104"/>
      <c r="Z935" s="104"/>
    </row>
    <row r="936" spans="1:26" ht="15.75" customHeight="1">
      <c r="A936" s="104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04"/>
      <c r="U936" s="104"/>
      <c r="V936" s="104"/>
      <c r="W936" s="104"/>
      <c r="X936" s="104"/>
      <c r="Y936" s="104"/>
      <c r="Z936" s="104"/>
    </row>
    <row r="937" spans="1:26" ht="15.75" customHeight="1">
      <c r="A937" s="104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04"/>
      <c r="U937" s="104"/>
      <c r="V937" s="104"/>
      <c r="W937" s="104"/>
      <c r="X937" s="104"/>
      <c r="Y937" s="104"/>
      <c r="Z937" s="104"/>
    </row>
    <row r="938" spans="1:26" ht="15.75" customHeight="1">
      <c r="A938" s="104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04"/>
      <c r="U938" s="104"/>
      <c r="V938" s="104"/>
      <c r="W938" s="104"/>
      <c r="X938" s="104"/>
      <c r="Y938" s="104"/>
      <c r="Z938" s="104"/>
    </row>
    <row r="939" spans="1:26" ht="15.75" customHeight="1">
      <c r="A939" s="104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04"/>
      <c r="U939" s="104"/>
      <c r="V939" s="104"/>
      <c r="W939" s="104"/>
      <c r="X939" s="104"/>
      <c r="Y939" s="104"/>
      <c r="Z939" s="104"/>
    </row>
    <row r="940" spans="1:26" ht="15.75" customHeight="1">
      <c r="A940" s="104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04"/>
      <c r="U940" s="104"/>
      <c r="V940" s="104"/>
      <c r="W940" s="104"/>
      <c r="X940" s="104"/>
      <c r="Y940" s="104"/>
      <c r="Z940" s="104"/>
    </row>
    <row r="941" spans="1:26" ht="15.75" customHeight="1">
      <c r="A941" s="104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04"/>
      <c r="U941" s="104"/>
      <c r="V941" s="104"/>
      <c r="W941" s="104"/>
      <c r="X941" s="104"/>
      <c r="Y941" s="104"/>
      <c r="Z941" s="104"/>
    </row>
    <row r="942" spans="1:26" ht="15.75" customHeight="1">
      <c r="A942" s="104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04"/>
      <c r="U942" s="104"/>
      <c r="V942" s="104"/>
      <c r="W942" s="104"/>
      <c r="X942" s="104"/>
      <c r="Y942" s="104"/>
      <c r="Z942" s="104"/>
    </row>
    <row r="943" spans="1:26" ht="15.75" customHeight="1">
      <c r="A943" s="104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04"/>
      <c r="U943" s="104"/>
      <c r="V943" s="104"/>
      <c r="W943" s="104"/>
      <c r="X943" s="104"/>
      <c r="Y943" s="104"/>
      <c r="Z943" s="104"/>
    </row>
    <row r="944" spans="1:26" ht="15.75" customHeight="1">
      <c r="A944" s="104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04"/>
      <c r="U944" s="104"/>
      <c r="V944" s="104"/>
      <c r="W944" s="104"/>
      <c r="X944" s="104"/>
      <c r="Y944" s="104"/>
      <c r="Z944" s="104"/>
    </row>
    <row r="945" spans="1:26" ht="15.75" customHeight="1">
      <c r="A945" s="104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04"/>
      <c r="U945" s="104"/>
      <c r="V945" s="104"/>
      <c r="W945" s="104"/>
      <c r="X945" s="104"/>
      <c r="Y945" s="104"/>
      <c r="Z945" s="104"/>
    </row>
    <row r="946" spans="1:26" ht="15.75" customHeight="1">
      <c r="A946" s="104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04"/>
      <c r="U946" s="104"/>
      <c r="V946" s="104"/>
      <c r="W946" s="104"/>
      <c r="X946" s="104"/>
      <c r="Y946" s="104"/>
      <c r="Z946" s="104"/>
    </row>
    <row r="947" spans="1:26" ht="15.75" customHeight="1">
      <c r="A947" s="104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04"/>
      <c r="U947" s="104"/>
      <c r="V947" s="104"/>
      <c r="W947" s="104"/>
      <c r="X947" s="104"/>
      <c r="Y947" s="104"/>
      <c r="Z947" s="104"/>
    </row>
    <row r="948" spans="1:26" ht="15.75" customHeight="1">
      <c r="A948" s="104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04"/>
      <c r="U948" s="104"/>
      <c r="V948" s="104"/>
      <c r="W948" s="104"/>
      <c r="X948" s="104"/>
      <c r="Y948" s="104"/>
      <c r="Z948" s="104"/>
    </row>
    <row r="949" spans="1:26" ht="15.75" customHeight="1">
      <c r="A949" s="104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04"/>
      <c r="U949" s="104"/>
      <c r="V949" s="104"/>
      <c r="W949" s="104"/>
      <c r="X949" s="104"/>
      <c r="Y949" s="104"/>
      <c r="Z949" s="104"/>
    </row>
    <row r="950" spans="1:26" ht="15.75" customHeight="1">
      <c r="A950" s="104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04"/>
      <c r="U950" s="104"/>
      <c r="V950" s="104"/>
      <c r="W950" s="104"/>
      <c r="X950" s="104"/>
      <c r="Y950" s="104"/>
      <c r="Z950" s="104"/>
    </row>
    <row r="951" spans="1:26" ht="15.75" customHeight="1">
      <c r="A951" s="104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04"/>
      <c r="U951" s="104"/>
      <c r="V951" s="104"/>
      <c r="W951" s="104"/>
      <c r="X951" s="104"/>
      <c r="Y951" s="104"/>
      <c r="Z951" s="104"/>
    </row>
    <row r="952" spans="1:26" ht="15.75" customHeight="1">
      <c r="A952" s="104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04"/>
      <c r="U952" s="104"/>
      <c r="V952" s="104"/>
      <c r="W952" s="104"/>
      <c r="X952" s="104"/>
      <c r="Y952" s="104"/>
      <c r="Z952" s="104"/>
    </row>
    <row r="953" spans="1:26" ht="15.75" customHeight="1">
      <c r="A953" s="104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04"/>
      <c r="U953" s="104"/>
      <c r="V953" s="104"/>
      <c r="W953" s="104"/>
      <c r="X953" s="104"/>
      <c r="Y953" s="104"/>
      <c r="Z953" s="104"/>
    </row>
    <row r="954" spans="1:26" ht="15.75" customHeight="1">
      <c r="A954" s="104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04"/>
      <c r="U954" s="104"/>
      <c r="V954" s="104"/>
      <c r="W954" s="104"/>
      <c r="X954" s="104"/>
      <c r="Y954" s="104"/>
      <c r="Z954" s="104"/>
    </row>
    <row r="955" spans="1:26" ht="15.75" customHeight="1">
      <c r="A955" s="104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04"/>
      <c r="U955" s="104"/>
      <c r="V955" s="104"/>
      <c r="W955" s="104"/>
      <c r="X955" s="104"/>
      <c r="Y955" s="104"/>
      <c r="Z955" s="104"/>
    </row>
    <row r="956" spans="1:26" ht="15.75" customHeight="1">
      <c r="A956" s="104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04"/>
      <c r="U956" s="104"/>
      <c r="V956" s="104"/>
      <c r="W956" s="104"/>
      <c r="X956" s="104"/>
      <c r="Y956" s="104"/>
      <c r="Z956" s="104"/>
    </row>
    <row r="957" spans="1:26" ht="15.75" customHeight="1">
      <c r="A957" s="104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04"/>
      <c r="U957" s="104"/>
      <c r="V957" s="104"/>
      <c r="W957" s="104"/>
      <c r="X957" s="104"/>
      <c r="Y957" s="104"/>
      <c r="Z957" s="104"/>
    </row>
    <row r="958" spans="1:26" ht="15.75" customHeight="1">
      <c r="A958" s="104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04"/>
      <c r="U958" s="104"/>
      <c r="V958" s="104"/>
      <c r="W958" s="104"/>
      <c r="X958" s="104"/>
      <c r="Y958" s="104"/>
      <c r="Z958" s="104"/>
    </row>
    <row r="959" spans="1:26" ht="15.75" customHeight="1">
      <c r="A959" s="104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04"/>
      <c r="U959" s="104"/>
      <c r="V959" s="104"/>
      <c r="W959" s="104"/>
      <c r="X959" s="104"/>
      <c r="Y959" s="104"/>
      <c r="Z959" s="104"/>
    </row>
    <row r="960" spans="1:26" ht="15.75" customHeight="1">
      <c r="A960" s="104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04"/>
      <c r="U960" s="104"/>
      <c r="V960" s="104"/>
      <c r="W960" s="104"/>
      <c r="X960" s="104"/>
      <c r="Y960" s="104"/>
      <c r="Z960" s="104"/>
    </row>
    <row r="961" spans="1:26" ht="15.75" customHeight="1">
      <c r="A961" s="104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04"/>
      <c r="U961" s="104"/>
      <c r="V961" s="104"/>
      <c r="W961" s="104"/>
      <c r="X961" s="104"/>
      <c r="Y961" s="104"/>
      <c r="Z961" s="104"/>
    </row>
    <row r="962" spans="1:26" ht="15.75" customHeight="1">
      <c r="A962" s="104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04"/>
      <c r="U962" s="104"/>
      <c r="V962" s="104"/>
      <c r="W962" s="104"/>
      <c r="X962" s="104"/>
      <c r="Y962" s="104"/>
      <c r="Z962" s="104"/>
    </row>
    <row r="963" spans="1:26" ht="15.75" customHeight="1">
      <c r="A963" s="104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04"/>
      <c r="U963" s="104"/>
      <c r="V963" s="104"/>
      <c r="W963" s="104"/>
      <c r="X963" s="104"/>
      <c r="Y963" s="104"/>
      <c r="Z963" s="104"/>
    </row>
    <row r="964" spans="1:26" ht="15.75" customHeight="1">
      <c r="A964" s="104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04"/>
      <c r="U964" s="104"/>
      <c r="V964" s="104"/>
      <c r="W964" s="104"/>
      <c r="X964" s="104"/>
      <c r="Y964" s="104"/>
      <c r="Z964" s="104"/>
    </row>
    <row r="965" spans="1:26" ht="15.75" customHeight="1">
      <c r="A965" s="104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04"/>
      <c r="U965" s="104"/>
      <c r="V965" s="104"/>
      <c r="W965" s="104"/>
      <c r="X965" s="104"/>
      <c r="Y965" s="104"/>
      <c r="Z965" s="104"/>
    </row>
    <row r="966" spans="1:26" ht="15.75" customHeight="1">
      <c r="A966" s="104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04"/>
      <c r="U966" s="104"/>
      <c r="V966" s="104"/>
      <c r="W966" s="104"/>
      <c r="X966" s="104"/>
      <c r="Y966" s="104"/>
      <c r="Z966" s="104"/>
    </row>
    <row r="967" spans="1:26" ht="15.75" customHeight="1">
      <c r="A967" s="104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04"/>
      <c r="U967" s="104"/>
      <c r="V967" s="104"/>
      <c r="W967" s="104"/>
      <c r="X967" s="104"/>
      <c r="Y967" s="104"/>
      <c r="Z967" s="104"/>
    </row>
    <row r="968" spans="1:26" ht="15.75" customHeight="1">
      <c r="A968" s="104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04"/>
      <c r="U968" s="104"/>
      <c r="V968" s="104"/>
      <c r="W968" s="104"/>
      <c r="X968" s="104"/>
      <c r="Y968" s="104"/>
      <c r="Z968" s="104"/>
    </row>
    <row r="969" spans="1:26" ht="15.75" customHeight="1">
      <c r="A969" s="104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04"/>
      <c r="U969" s="104"/>
      <c r="V969" s="104"/>
      <c r="W969" s="104"/>
      <c r="X969" s="104"/>
      <c r="Y969" s="104"/>
      <c r="Z969" s="104"/>
    </row>
    <row r="970" spans="1:26" ht="15.75" customHeight="1">
      <c r="A970" s="104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04"/>
      <c r="U970" s="104"/>
      <c r="V970" s="104"/>
      <c r="W970" s="104"/>
      <c r="X970" s="104"/>
      <c r="Y970" s="104"/>
      <c r="Z970" s="104"/>
    </row>
    <row r="971" spans="1:26" ht="15.75" customHeight="1">
      <c r="A971" s="104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04"/>
      <c r="U971" s="104"/>
      <c r="V971" s="104"/>
      <c r="W971" s="104"/>
      <c r="X971" s="104"/>
      <c r="Y971" s="104"/>
      <c r="Z971" s="104"/>
    </row>
    <row r="972" spans="1:26" ht="15.75" customHeight="1">
      <c r="A972" s="104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04"/>
      <c r="U972" s="104"/>
      <c r="V972" s="104"/>
      <c r="W972" s="104"/>
      <c r="X972" s="104"/>
      <c r="Y972" s="104"/>
      <c r="Z972" s="104"/>
    </row>
    <row r="973" spans="1:26" ht="15.75" customHeight="1">
      <c r="A973" s="104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04"/>
      <c r="U973" s="104"/>
      <c r="V973" s="104"/>
      <c r="W973" s="104"/>
      <c r="X973" s="104"/>
      <c r="Y973" s="104"/>
      <c r="Z973" s="104"/>
    </row>
    <row r="974" spans="1:26" ht="15.75" customHeight="1">
      <c r="A974" s="104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04"/>
      <c r="U974" s="104"/>
      <c r="V974" s="104"/>
      <c r="W974" s="104"/>
      <c r="X974" s="104"/>
      <c r="Y974" s="104"/>
      <c r="Z974" s="104"/>
    </row>
    <row r="975" spans="1:26" ht="15.75" customHeight="1">
      <c r="A975" s="104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04"/>
      <c r="U975" s="104"/>
      <c r="V975" s="104"/>
      <c r="W975" s="104"/>
      <c r="X975" s="104"/>
      <c r="Y975" s="104"/>
      <c r="Z975" s="104"/>
    </row>
    <row r="976" spans="1:26" ht="15.75" customHeight="1">
      <c r="A976" s="104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04"/>
      <c r="U976" s="104"/>
      <c r="V976" s="104"/>
      <c r="W976" s="104"/>
      <c r="X976" s="104"/>
      <c r="Y976" s="104"/>
      <c r="Z976" s="104"/>
    </row>
    <row r="977" spans="1:26" ht="15.75" customHeight="1">
      <c r="A977" s="104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04"/>
      <c r="U977" s="104"/>
      <c r="V977" s="104"/>
      <c r="W977" s="104"/>
      <c r="X977" s="104"/>
      <c r="Y977" s="104"/>
      <c r="Z977" s="104"/>
    </row>
    <row r="978" spans="1:26" ht="15.75" customHeight="1">
      <c r="A978" s="104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04"/>
      <c r="U978" s="104"/>
      <c r="V978" s="104"/>
      <c r="W978" s="104"/>
      <c r="X978" s="104"/>
      <c r="Y978" s="104"/>
      <c r="Z978" s="104"/>
    </row>
    <row r="979" spans="1:26" ht="15.75" customHeight="1">
      <c r="A979" s="104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04"/>
      <c r="U979" s="104"/>
      <c r="V979" s="104"/>
      <c r="W979" s="104"/>
      <c r="X979" s="104"/>
      <c r="Y979" s="104"/>
      <c r="Z979" s="104"/>
    </row>
    <row r="980" spans="1:26" ht="15.75" customHeight="1">
      <c r="A980" s="104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04"/>
      <c r="U980" s="104"/>
      <c r="V980" s="104"/>
      <c r="W980" s="104"/>
      <c r="X980" s="104"/>
      <c r="Y980" s="104"/>
      <c r="Z980" s="104"/>
    </row>
    <row r="981" spans="1:26" ht="15.75" customHeight="1">
      <c r="A981" s="104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04"/>
      <c r="U981" s="104"/>
      <c r="V981" s="104"/>
      <c r="W981" s="104"/>
      <c r="X981" s="104"/>
      <c r="Y981" s="104"/>
      <c r="Z981" s="104"/>
    </row>
    <row r="982" spans="1:26" ht="15.75" customHeight="1">
      <c r="A982" s="104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04"/>
      <c r="U982" s="104"/>
      <c r="V982" s="104"/>
      <c r="W982" s="104"/>
      <c r="X982" s="104"/>
      <c r="Y982" s="104"/>
      <c r="Z982" s="104"/>
    </row>
    <row r="983" spans="1:26" ht="15.75" customHeight="1">
      <c r="A983" s="104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04"/>
      <c r="U983" s="104"/>
      <c r="V983" s="104"/>
      <c r="W983" s="104"/>
      <c r="X983" s="104"/>
      <c r="Y983" s="104"/>
      <c r="Z983" s="104"/>
    </row>
    <row r="984" spans="1:26" ht="15.75" customHeight="1">
      <c r="A984" s="104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04"/>
      <c r="U984" s="104"/>
      <c r="V984" s="104"/>
      <c r="W984" s="104"/>
      <c r="X984" s="104"/>
      <c r="Y984" s="104"/>
      <c r="Z984" s="104"/>
    </row>
    <row r="985" spans="1:26" ht="15.75" customHeight="1">
      <c r="A985" s="104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04"/>
      <c r="U985" s="104"/>
      <c r="V985" s="104"/>
      <c r="W985" s="104"/>
      <c r="X985" s="104"/>
      <c r="Y985" s="104"/>
      <c r="Z985" s="104"/>
    </row>
    <row r="986" spans="1:26" ht="15.75" customHeight="1">
      <c r="A986" s="104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04"/>
      <c r="U986" s="104"/>
      <c r="V986" s="104"/>
      <c r="W986" s="104"/>
      <c r="X986" s="104"/>
      <c r="Y986" s="104"/>
      <c r="Z986" s="104"/>
    </row>
    <row r="987" spans="1:26" ht="15.75" customHeight="1">
      <c r="A987" s="104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04"/>
      <c r="U987" s="104"/>
      <c r="V987" s="104"/>
      <c r="W987" s="104"/>
      <c r="X987" s="104"/>
      <c r="Y987" s="104"/>
      <c r="Z987" s="104"/>
    </row>
    <row r="988" spans="1:26" ht="15.75" customHeight="1">
      <c r="A988" s="104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04"/>
      <c r="U988" s="104"/>
      <c r="V988" s="104"/>
      <c r="W988" s="104"/>
      <c r="X988" s="104"/>
      <c r="Y988" s="104"/>
      <c r="Z988" s="104"/>
    </row>
    <row r="989" spans="1:26" ht="15.75" customHeight="1">
      <c r="A989" s="104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04"/>
      <c r="U989" s="104"/>
      <c r="V989" s="104"/>
      <c r="W989" s="104"/>
      <c r="X989" s="104"/>
      <c r="Y989" s="104"/>
      <c r="Z989" s="104"/>
    </row>
    <row r="990" spans="1:26" ht="15.75" customHeight="1">
      <c r="A990" s="104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04"/>
      <c r="U990" s="104"/>
      <c r="V990" s="104"/>
      <c r="W990" s="104"/>
      <c r="X990" s="104"/>
      <c r="Y990" s="104"/>
      <c r="Z990" s="104"/>
    </row>
    <row r="991" spans="1:26" ht="15.75" customHeight="1">
      <c r="A991" s="104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04"/>
      <c r="U991" s="104"/>
      <c r="V991" s="104"/>
      <c r="W991" s="104"/>
      <c r="X991" s="104"/>
      <c r="Y991" s="104"/>
      <c r="Z991" s="104"/>
    </row>
    <row r="992" spans="1:26" ht="15.75" customHeight="1">
      <c r="A992" s="104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04"/>
      <c r="U992" s="104"/>
      <c r="V992" s="104"/>
      <c r="W992" s="104"/>
      <c r="X992" s="104"/>
      <c r="Y992" s="104"/>
      <c r="Z992" s="104"/>
    </row>
    <row r="993" spans="1:26" ht="15.75" customHeight="1">
      <c r="A993" s="104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04"/>
      <c r="U993" s="104"/>
      <c r="V993" s="104"/>
      <c r="W993" s="104"/>
      <c r="X993" s="104"/>
      <c r="Y993" s="104"/>
      <c r="Z993" s="104"/>
    </row>
    <row r="994" spans="1:26" ht="15.75" customHeight="1">
      <c r="A994" s="104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04"/>
      <c r="U994" s="104"/>
      <c r="V994" s="104"/>
      <c r="W994" s="104"/>
      <c r="X994" s="104"/>
      <c r="Y994" s="104"/>
      <c r="Z994" s="104"/>
    </row>
    <row r="995" spans="1:26" ht="15.75" customHeight="1">
      <c r="A995" s="104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04"/>
      <c r="U995" s="104"/>
      <c r="V995" s="104"/>
      <c r="W995" s="104"/>
      <c r="X995" s="104"/>
      <c r="Y995" s="104"/>
      <c r="Z995" s="104"/>
    </row>
    <row r="996" spans="1:26" ht="15.75" customHeight="1">
      <c r="A996" s="104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04"/>
      <c r="U996" s="104"/>
      <c r="V996" s="104"/>
      <c r="W996" s="104"/>
      <c r="X996" s="104"/>
      <c r="Y996" s="104"/>
      <c r="Z996" s="104"/>
    </row>
    <row r="997" spans="1:26" ht="15.75" customHeight="1">
      <c r="A997" s="104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04"/>
      <c r="U997" s="104"/>
      <c r="V997" s="104"/>
      <c r="W997" s="104"/>
      <c r="X997" s="104"/>
      <c r="Y997" s="104"/>
      <c r="Z997" s="104"/>
    </row>
    <row r="998" spans="1:26" ht="15.75" customHeight="1">
      <c r="A998" s="104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04"/>
      <c r="U998" s="104"/>
      <c r="V998" s="104"/>
      <c r="W998" s="104"/>
      <c r="X998" s="104"/>
      <c r="Y998" s="104"/>
      <c r="Z998" s="104"/>
    </row>
    <row r="999" spans="1:26" ht="15.75" customHeight="1">
      <c r="A999" s="104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04"/>
      <c r="U999" s="104"/>
      <c r="V999" s="104"/>
      <c r="W999" s="104"/>
      <c r="X999" s="104"/>
      <c r="Y999" s="104"/>
      <c r="Z999" s="104"/>
    </row>
    <row r="1000" spans="1:26" ht="15.75" customHeight="1">
      <c r="A1000" s="104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04"/>
      <c r="U1000" s="104"/>
      <c r="V1000" s="104"/>
      <c r="W1000" s="104"/>
      <c r="X1000" s="104"/>
      <c r="Y1000" s="104"/>
      <c r="Z1000" s="104"/>
    </row>
  </sheetData>
  <mergeCells count="3">
    <mergeCell ref="B1:O1"/>
    <mergeCell ref="B2:O2"/>
    <mergeCell ref="B3:O3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/>
  <cols>
    <col min="1" max="1" width="3.28515625" customWidth="1"/>
    <col min="2" max="26" width="18.42578125" customWidth="1"/>
  </cols>
  <sheetData>
    <row r="2" spans="1:26" ht="21">
      <c r="B2" s="298" t="s">
        <v>246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26" ht="19.5">
      <c r="B3" s="299" t="s">
        <v>247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5" spans="1:26">
      <c r="A5" s="155"/>
      <c r="B5" s="156" t="str">
        <f>PRODUCCION!B73</f>
        <v>Producto</v>
      </c>
      <c r="C5" s="157" t="str">
        <f>PRODUCCION!C73</f>
        <v>Mes 1</v>
      </c>
      <c r="D5" s="157" t="str">
        <f>PRODUCCION!D73</f>
        <v>Mes 2</v>
      </c>
      <c r="E5" s="157" t="str">
        <f>PRODUCCION!E73</f>
        <v>Mes 3</v>
      </c>
      <c r="F5" s="157" t="str">
        <f>PRODUCCION!F73</f>
        <v>Mes 4</v>
      </c>
      <c r="G5" s="157" t="str">
        <f>PRODUCCION!G73</f>
        <v>Mes 5</v>
      </c>
      <c r="H5" s="157" t="str">
        <f>PRODUCCION!H73</f>
        <v>Mes 6</v>
      </c>
      <c r="I5" s="157" t="str">
        <f>PRODUCCION!I73</f>
        <v>Mes 7</v>
      </c>
      <c r="J5" s="157" t="str">
        <f>PRODUCCION!J73</f>
        <v>Mes 8</v>
      </c>
      <c r="K5" s="157" t="str">
        <f>PRODUCCION!K73</f>
        <v>Mes 9</v>
      </c>
      <c r="L5" s="157" t="str">
        <f>PRODUCCION!L73</f>
        <v>Mes 10</v>
      </c>
      <c r="M5" s="157" t="str">
        <f>PRODUCCION!M73</f>
        <v>Mes 11</v>
      </c>
      <c r="N5" s="157" t="str">
        <f>PRODUCCION!N73</f>
        <v>Mes 12</v>
      </c>
      <c r="O5" s="158" t="s">
        <v>248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>
      <c r="B6" s="159" t="str">
        <f>PRODUCCION!B74</f>
        <v>cartones huevos</v>
      </c>
      <c r="C6" s="160">
        <f>PRODUCCION!C74</f>
        <v>0</v>
      </c>
      <c r="D6" s="160">
        <f>PRODUCCION!D74</f>
        <v>0</v>
      </c>
      <c r="E6" s="160">
        <f>PRODUCCION!E74</f>
        <v>0</v>
      </c>
      <c r="F6" s="160">
        <f>PRODUCCION!F74</f>
        <v>0</v>
      </c>
      <c r="G6" s="160">
        <f>PRODUCCION!G74</f>
        <v>1238.8685467376056</v>
      </c>
      <c r="H6" s="160">
        <f>PRODUCCION!H74</f>
        <v>2403.5412056677869</v>
      </c>
      <c r="I6" s="160">
        <f>PRODUCCION!I74</f>
        <v>2307.8993719168648</v>
      </c>
      <c r="J6" s="160">
        <f>PRODUCCION!J74</f>
        <v>2216.0633228729694</v>
      </c>
      <c r="K6" s="160">
        <f>PRODUCCION!K74</f>
        <v>2127.8816185577116</v>
      </c>
      <c r="L6" s="160">
        <f>PRODUCCION!L74</f>
        <v>2043.2088451000177</v>
      </c>
      <c r="M6" s="160">
        <f>PRODUCCION!M74</f>
        <v>1743.9158888399622</v>
      </c>
      <c r="N6" s="160">
        <f>PRODUCCION!N74</f>
        <v>5511.6515916328763</v>
      </c>
      <c r="O6" s="161">
        <f t="shared" ref="O6:O8" si="0">SUM(C6:N6)</f>
        <v>19593.030391325796</v>
      </c>
    </row>
    <row r="7" spans="1:26">
      <c r="B7" s="159" t="s">
        <v>249</v>
      </c>
      <c r="C7" s="160">
        <f>PRODUCCION!C75</f>
        <v>0</v>
      </c>
      <c r="D7" s="160">
        <f>PRODUCCION!D75</f>
        <v>0</v>
      </c>
      <c r="E7" s="160">
        <f>PRODUCCION!E75</f>
        <v>178.76891006314656</v>
      </c>
      <c r="F7" s="160">
        <f>PRODUCCION!F75</f>
        <v>346.83134280920444</v>
      </c>
      <c r="G7" s="160">
        <f>PRODUCCION!G75</f>
        <v>333.030212397816</v>
      </c>
      <c r="H7" s="160">
        <f>PRODUCCION!H75</f>
        <v>319.77825726882674</v>
      </c>
      <c r="I7" s="160">
        <f>PRODUCCION!I75</f>
        <v>307.05362461150241</v>
      </c>
      <c r="J7" s="160">
        <f>PRODUCCION!J75</f>
        <v>294.83533118326375</v>
      </c>
      <c r="K7" s="160">
        <f>PRODUCCION!K75</f>
        <v>283.103228707786</v>
      </c>
      <c r="L7" s="160">
        <f>PRODUCCION!L75</f>
        <v>271.83797064997935</v>
      </c>
      <c r="M7" s="160">
        <f>PRODUCCION!M75</f>
        <v>261.02098031306105</v>
      </c>
      <c r="N7" s="160">
        <f>PRODUCCION!N75</f>
        <v>6357.2708730024078</v>
      </c>
      <c r="O7" s="161">
        <f t="shared" si="0"/>
        <v>8953.5307310069948</v>
      </c>
    </row>
    <row r="8" spans="1:26">
      <c r="B8" s="159" t="s">
        <v>250</v>
      </c>
      <c r="C8" s="160">
        <f>PRODUCCION!C76</f>
        <v>0</v>
      </c>
      <c r="D8" s="160">
        <f>PRODUCCION!D76</f>
        <v>0</v>
      </c>
      <c r="E8" s="160">
        <f>PRODUCCION!E76</f>
        <v>0</v>
      </c>
      <c r="F8" s="160">
        <f>PRODUCCION!F76</f>
        <v>0</v>
      </c>
      <c r="G8" s="160">
        <f>PRODUCCION!G76</f>
        <v>889.30772436559005</v>
      </c>
      <c r="H8" s="160">
        <f>PRODUCCION!H76</f>
        <v>853.92034622261656</v>
      </c>
      <c r="I8" s="160">
        <f>PRODUCCION!I76</f>
        <v>819.9411044283147</v>
      </c>
      <c r="J8" s="160">
        <f>PRODUCCION!J76</f>
        <v>787.31396634956786</v>
      </c>
      <c r="K8" s="160">
        <f>PRODUCCION!K76</f>
        <v>755.9851290066423</v>
      </c>
      <c r="L8" s="160">
        <f>PRODUCCION!L76</f>
        <v>725.90293035070761</v>
      </c>
      <c r="M8" s="160">
        <f>PRODUCCION!M76</f>
        <v>697.01776407180455</v>
      </c>
      <c r="N8" s="160">
        <f>PRODUCCION!N76</f>
        <v>669.2819977967788</v>
      </c>
      <c r="O8" s="162">
        <f t="shared" si="0"/>
        <v>6198.670962592023</v>
      </c>
    </row>
    <row r="9" spans="1:26">
      <c r="B9" s="159" t="s">
        <v>251</v>
      </c>
      <c r="C9" s="160">
        <f>450*30</f>
        <v>13500</v>
      </c>
      <c r="D9" s="160">
        <f t="shared" ref="D9:N9" si="1">C9</f>
        <v>13500</v>
      </c>
      <c r="E9" s="160">
        <f t="shared" si="1"/>
        <v>13500</v>
      </c>
      <c r="F9" s="160">
        <f t="shared" si="1"/>
        <v>13500</v>
      </c>
      <c r="G9" s="160">
        <f t="shared" si="1"/>
        <v>13500</v>
      </c>
      <c r="H9" s="160">
        <f t="shared" si="1"/>
        <v>13500</v>
      </c>
      <c r="I9" s="160">
        <f t="shared" si="1"/>
        <v>13500</v>
      </c>
      <c r="J9" s="160">
        <f t="shared" si="1"/>
        <v>13500</v>
      </c>
      <c r="K9" s="160">
        <f t="shared" si="1"/>
        <v>13500</v>
      </c>
      <c r="L9" s="160">
        <f t="shared" si="1"/>
        <v>13500</v>
      </c>
      <c r="M9" s="160">
        <f t="shared" si="1"/>
        <v>13500</v>
      </c>
      <c r="N9" s="160">
        <f t="shared" si="1"/>
        <v>13500</v>
      </c>
      <c r="O9" s="162">
        <f t="shared" ref="O9:O10" si="2">AVERAGE(C9:N9)</f>
        <v>13500</v>
      </c>
    </row>
    <row r="10" spans="1:26">
      <c r="B10" s="159" t="s">
        <v>252</v>
      </c>
      <c r="C10" s="160">
        <v>10500</v>
      </c>
      <c r="D10" s="160">
        <f t="shared" ref="D10:N10" si="3">C10</f>
        <v>10500</v>
      </c>
      <c r="E10" s="160">
        <f t="shared" si="3"/>
        <v>10500</v>
      </c>
      <c r="F10" s="160">
        <f t="shared" si="3"/>
        <v>10500</v>
      </c>
      <c r="G10" s="160">
        <f t="shared" si="3"/>
        <v>10500</v>
      </c>
      <c r="H10" s="160">
        <f t="shared" si="3"/>
        <v>10500</v>
      </c>
      <c r="I10" s="160">
        <f t="shared" si="3"/>
        <v>10500</v>
      </c>
      <c r="J10" s="160">
        <f t="shared" si="3"/>
        <v>10500</v>
      </c>
      <c r="K10" s="160">
        <f t="shared" si="3"/>
        <v>10500</v>
      </c>
      <c r="L10" s="160">
        <f t="shared" si="3"/>
        <v>10500</v>
      </c>
      <c r="M10" s="160">
        <f t="shared" si="3"/>
        <v>10500</v>
      </c>
      <c r="N10" s="160">
        <f t="shared" si="3"/>
        <v>10500</v>
      </c>
      <c r="O10" s="162">
        <f t="shared" si="2"/>
        <v>10500</v>
      </c>
    </row>
    <row r="11" spans="1:26">
      <c r="B11" s="159" t="s">
        <v>253</v>
      </c>
      <c r="C11" s="160">
        <v>2000</v>
      </c>
      <c r="D11" s="160">
        <v>4500</v>
      </c>
      <c r="E11" s="160">
        <v>4500</v>
      </c>
      <c r="F11" s="160">
        <v>4500</v>
      </c>
      <c r="G11" s="160">
        <v>4500</v>
      </c>
      <c r="H11" s="160">
        <v>4500</v>
      </c>
      <c r="I11" s="160">
        <v>4500</v>
      </c>
      <c r="J11" s="160">
        <v>4500</v>
      </c>
      <c r="K11" s="160">
        <v>4500</v>
      </c>
      <c r="L11" s="160">
        <v>4500</v>
      </c>
      <c r="M11" s="160">
        <v>4500</v>
      </c>
      <c r="N11" s="160">
        <v>4500</v>
      </c>
      <c r="O11" s="162"/>
    </row>
    <row r="12" spans="1:26">
      <c r="B12" s="159" t="s">
        <v>254</v>
      </c>
      <c r="C12" s="160">
        <f t="shared" ref="C12:N12" si="4">C6*C9</f>
        <v>0</v>
      </c>
      <c r="D12" s="160">
        <f t="shared" si="4"/>
        <v>0</v>
      </c>
      <c r="E12" s="160">
        <f t="shared" si="4"/>
        <v>0</v>
      </c>
      <c r="F12" s="160">
        <f t="shared" si="4"/>
        <v>0</v>
      </c>
      <c r="G12" s="160">
        <f t="shared" si="4"/>
        <v>16724725.380957676</v>
      </c>
      <c r="H12" s="160">
        <f t="shared" si="4"/>
        <v>32447806.276515123</v>
      </c>
      <c r="I12" s="160">
        <f t="shared" si="4"/>
        <v>31156641.520877674</v>
      </c>
      <c r="J12" s="160">
        <f t="shared" si="4"/>
        <v>29916854.858785085</v>
      </c>
      <c r="K12" s="160">
        <f t="shared" si="4"/>
        <v>28726401.850529108</v>
      </c>
      <c r="L12" s="160">
        <f t="shared" si="4"/>
        <v>27583319.408850238</v>
      </c>
      <c r="M12" s="160">
        <f t="shared" si="4"/>
        <v>23542864.499339491</v>
      </c>
      <c r="N12" s="160">
        <f t="shared" si="4"/>
        <v>74407296.487043828</v>
      </c>
      <c r="O12" s="161">
        <f t="shared" ref="O12:O15" si="5">SUM(C12:N12)</f>
        <v>264505910.28289825</v>
      </c>
    </row>
    <row r="13" spans="1:26">
      <c r="B13" s="159" t="s">
        <v>255</v>
      </c>
      <c r="C13" s="160">
        <f t="shared" ref="C13:N13" si="6">C7*C10</f>
        <v>0</v>
      </c>
      <c r="D13" s="160">
        <f t="shared" si="6"/>
        <v>0</v>
      </c>
      <c r="E13" s="160">
        <f t="shared" si="6"/>
        <v>1877073.555663039</v>
      </c>
      <c r="F13" s="160">
        <f t="shared" si="6"/>
        <v>3641729.0994966468</v>
      </c>
      <c r="G13" s="160">
        <f t="shared" si="6"/>
        <v>3496817.2301770682</v>
      </c>
      <c r="H13" s="160">
        <f t="shared" si="6"/>
        <v>3357671.7013226808</v>
      </c>
      <c r="I13" s="160">
        <f t="shared" si="6"/>
        <v>3224063.0584207755</v>
      </c>
      <c r="J13" s="160">
        <f t="shared" si="6"/>
        <v>3095770.9774242695</v>
      </c>
      <c r="K13" s="160">
        <f t="shared" si="6"/>
        <v>2972583.9014317528</v>
      </c>
      <c r="L13" s="160">
        <f t="shared" si="6"/>
        <v>2854298.6918247831</v>
      </c>
      <c r="M13" s="160">
        <f t="shared" si="6"/>
        <v>2740720.2932871408</v>
      </c>
      <c r="N13" s="160">
        <f t="shared" si="6"/>
        <v>66751344.166525282</v>
      </c>
      <c r="O13" s="161">
        <f t="shared" si="5"/>
        <v>94012072.675573438</v>
      </c>
    </row>
    <row r="14" spans="1:26">
      <c r="B14" s="159" t="s">
        <v>256</v>
      </c>
      <c r="C14" s="160">
        <f t="shared" ref="C14:N14" si="7">C8*C11</f>
        <v>0</v>
      </c>
      <c r="D14" s="160">
        <f t="shared" si="7"/>
        <v>0</v>
      </c>
      <c r="E14" s="160">
        <f t="shared" si="7"/>
        <v>0</v>
      </c>
      <c r="F14" s="160">
        <f t="shared" si="7"/>
        <v>0</v>
      </c>
      <c r="G14" s="160">
        <f t="shared" si="7"/>
        <v>4001884.7596451552</v>
      </c>
      <c r="H14" s="160">
        <f t="shared" si="7"/>
        <v>3842641.5580017744</v>
      </c>
      <c r="I14" s="160">
        <f t="shared" si="7"/>
        <v>3689734.9699274162</v>
      </c>
      <c r="J14" s="160">
        <f t="shared" si="7"/>
        <v>3542912.8485730556</v>
      </c>
      <c r="K14" s="160">
        <f t="shared" si="7"/>
        <v>3401933.0805298905</v>
      </c>
      <c r="L14" s="160">
        <f t="shared" si="7"/>
        <v>3266563.1865781844</v>
      </c>
      <c r="M14" s="160">
        <f t="shared" si="7"/>
        <v>3136579.9383231206</v>
      </c>
      <c r="N14" s="160">
        <f t="shared" si="7"/>
        <v>3011768.9900855045</v>
      </c>
      <c r="O14" s="161">
        <f t="shared" si="5"/>
        <v>27894019.331664104</v>
      </c>
    </row>
    <row r="15" spans="1:26">
      <c r="B15" s="163" t="s">
        <v>257</v>
      </c>
      <c r="C15" s="164">
        <f t="shared" ref="C15:N15" si="8">SUM(C12:C13)</f>
        <v>0</v>
      </c>
      <c r="D15" s="164">
        <f t="shared" si="8"/>
        <v>0</v>
      </c>
      <c r="E15" s="164">
        <f t="shared" si="8"/>
        <v>1877073.555663039</v>
      </c>
      <c r="F15" s="164">
        <f t="shared" si="8"/>
        <v>3641729.0994966468</v>
      </c>
      <c r="G15" s="164">
        <f t="shared" si="8"/>
        <v>20221542.611134745</v>
      </c>
      <c r="H15" s="164">
        <f t="shared" si="8"/>
        <v>35805477.977837801</v>
      </c>
      <c r="I15" s="164">
        <f t="shared" si="8"/>
        <v>34380704.579298452</v>
      </c>
      <c r="J15" s="164">
        <f t="shared" si="8"/>
        <v>33012625.836209357</v>
      </c>
      <c r="K15" s="164">
        <f t="shared" si="8"/>
        <v>31698985.751960862</v>
      </c>
      <c r="L15" s="164">
        <f t="shared" si="8"/>
        <v>30437618.10067502</v>
      </c>
      <c r="M15" s="164">
        <f t="shared" si="8"/>
        <v>26283584.792626631</v>
      </c>
      <c r="N15" s="164">
        <f t="shared" si="8"/>
        <v>141158640.6535691</v>
      </c>
      <c r="O15" s="165">
        <f t="shared" si="5"/>
        <v>358517982.95847166</v>
      </c>
    </row>
    <row r="17" spans="2:7" ht="19.5">
      <c r="B17" s="300" t="s">
        <v>258</v>
      </c>
      <c r="C17" s="241"/>
      <c r="D17" s="241"/>
      <c r="E17" s="241"/>
      <c r="F17" s="241"/>
      <c r="G17" s="242"/>
    </row>
    <row r="19" spans="2:7">
      <c r="B19" s="166" t="s">
        <v>136</v>
      </c>
      <c r="C19" s="167" t="s">
        <v>259</v>
      </c>
      <c r="D19" s="167" t="s">
        <v>260</v>
      </c>
      <c r="E19" s="167" t="s">
        <v>261</v>
      </c>
      <c r="F19" s="167" t="s">
        <v>262</v>
      </c>
      <c r="G19" s="168" t="s">
        <v>263</v>
      </c>
    </row>
    <row r="20" spans="2:7">
      <c r="B20" s="169" t="s">
        <v>149</v>
      </c>
      <c r="C20" s="160">
        <f t="shared" ref="C20:C22" si="9">O12</f>
        <v>264505910.28289825</v>
      </c>
      <c r="D20" s="160">
        <f t="shared" ref="D20:G20" si="10">C20*1.05</f>
        <v>277731205.79704314</v>
      </c>
      <c r="E20" s="160">
        <f t="shared" si="10"/>
        <v>291617766.08689529</v>
      </c>
      <c r="F20" s="160">
        <f t="shared" si="10"/>
        <v>306198654.39124006</v>
      </c>
      <c r="G20" s="162">
        <f t="shared" si="10"/>
        <v>321508587.11080205</v>
      </c>
    </row>
    <row r="21" spans="2:7" ht="15.75" customHeight="1">
      <c r="B21" s="169" t="s">
        <v>264</v>
      </c>
      <c r="C21" s="160">
        <f t="shared" si="9"/>
        <v>94012072.675573438</v>
      </c>
      <c r="D21" s="160">
        <f t="shared" ref="D21:G21" si="11">C21*1.05</f>
        <v>98712676.309352115</v>
      </c>
      <c r="E21" s="160">
        <f t="shared" si="11"/>
        <v>103648310.12481973</v>
      </c>
      <c r="F21" s="160">
        <f t="shared" si="11"/>
        <v>108830725.63106072</v>
      </c>
      <c r="G21" s="162">
        <f t="shared" si="11"/>
        <v>114272261.91261376</v>
      </c>
    </row>
    <row r="22" spans="2:7" ht="15.75" customHeight="1">
      <c r="B22" s="170" t="s">
        <v>265</v>
      </c>
      <c r="C22" s="160">
        <f t="shared" si="9"/>
        <v>27894019.331664104</v>
      </c>
      <c r="D22" s="160">
        <f t="shared" ref="D22:F22" si="12">C22*1.05</f>
        <v>29288720.298247311</v>
      </c>
      <c r="E22" s="160">
        <f t="shared" si="12"/>
        <v>30753156.313159678</v>
      </c>
      <c r="F22" s="160">
        <f t="shared" si="12"/>
        <v>32290814.128817663</v>
      </c>
      <c r="G22" s="162">
        <f>F22*1.01</f>
        <v>32613722.270105839</v>
      </c>
    </row>
    <row r="23" spans="2:7" ht="15.75" customHeight="1">
      <c r="B23" s="171" t="s">
        <v>266</v>
      </c>
      <c r="C23" s="172">
        <f t="shared" ref="C23:G23" si="13">SUM(C20:C22)</f>
        <v>386412002.29013574</v>
      </c>
      <c r="D23" s="172">
        <f t="shared" si="13"/>
        <v>405732602.40464258</v>
      </c>
      <c r="E23" s="172">
        <f t="shared" si="13"/>
        <v>426019232.52487469</v>
      </c>
      <c r="F23" s="172">
        <f t="shared" si="13"/>
        <v>447320194.15111846</v>
      </c>
      <c r="G23" s="172">
        <f t="shared" si="13"/>
        <v>468394571.29352164</v>
      </c>
    </row>
    <row r="24" spans="2:7" ht="15.75" customHeight="1"/>
    <row r="25" spans="2:7" ht="15.75" customHeight="1"/>
    <row r="26" spans="2:7" ht="15.75" customHeight="1"/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2:O2"/>
    <mergeCell ref="B3:O3"/>
    <mergeCell ref="B17:G1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7.28515625" customWidth="1"/>
    <col min="2" max="2" width="31" customWidth="1"/>
    <col min="3" max="3" width="16.28515625" customWidth="1"/>
    <col min="4" max="4" width="18.28515625" customWidth="1"/>
    <col min="5" max="6" width="17.28515625" customWidth="1"/>
    <col min="7" max="7" width="18.7109375" customWidth="1"/>
    <col min="8" max="8" width="17.140625" customWidth="1"/>
    <col min="9" max="26" width="10.7109375" customWidth="1"/>
  </cols>
  <sheetData>
    <row r="1" spans="1:8" ht="21" customHeight="1">
      <c r="A1" s="173"/>
      <c r="B1" s="301" t="str">
        <f>'INVERSION INICIAL'!B1</f>
        <v>Proyecto Gallinas Ponedoras</v>
      </c>
      <c r="C1" s="241"/>
      <c r="D1" s="241"/>
      <c r="E1" s="241"/>
      <c r="F1" s="241"/>
      <c r="G1" s="241"/>
      <c r="H1" s="242"/>
    </row>
    <row r="2" spans="1:8" ht="21" customHeight="1">
      <c r="B2" s="302" t="s">
        <v>267</v>
      </c>
      <c r="C2" s="241"/>
      <c r="D2" s="241"/>
      <c r="E2" s="241"/>
      <c r="F2" s="241"/>
      <c r="G2" s="241"/>
      <c r="H2" s="242"/>
    </row>
    <row r="4" spans="1:8" ht="15.75">
      <c r="B4" s="174" t="s">
        <v>268</v>
      </c>
      <c r="C4" s="174" t="s">
        <v>269</v>
      </c>
      <c r="D4" s="174" t="s">
        <v>270</v>
      </c>
      <c r="E4" s="174" t="s">
        <v>270</v>
      </c>
      <c r="F4" s="174" t="s">
        <v>270</v>
      </c>
      <c r="G4" s="174" t="s">
        <v>270</v>
      </c>
      <c r="H4" s="174" t="s">
        <v>270</v>
      </c>
    </row>
    <row r="5" spans="1:8">
      <c r="B5" s="175" t="s">
        <v>271</v>
      </c>
      <c r="C5" s="176" t="s">
        <v>272</v>
      </c>
      <c r="D5" s="177">
        <v>1</v>
      </c>
      <c r="E5" s="177">
        <v>2</v>
      </c>
      <c r="F5" s="177">
        <v>3</v>
      </c>
      <c r="G5" s="177">
        <v>4</v>
      </c>
      <c r="H5" s="177">
        <v>5</v>
      </c>
    </row>
    <row r="6" spans="1:8">
      <c r="B6" s="178" t="str">
        <f>'MEMORIA COSTOS'!B6</f>
        <v>Cuidados y mano de obra</v>
      </c>
      <c r="C6" s="179">
        <f>AVERAGE('MEMORIA COSTOS'!C6:N6)</f>
        <v>1117172</v>
      </c>
      <c r="D6" s="179">
        <f>C6*12</f>
        <v>13406064</v>
      </c>
      <c r="E6" s="179">
        <f t="shared" ref="E6:H6" si="0">D6*1.05</f>
        <v>14076367.200000001</v>
      </c>
      <c r="F6" s="179">
        <f t="shared" si="0"/>
        <v>14780185.560000002</v>
      </c>
      <c r="G6" s="179">
        <f t="shared" si="0"/>
        <v>15519194.838000003</v>
      </c>
      <c r="H6" s="179">
        <f t="shared" si="0"/>
        <v>16295154.579900004</v>
      </c>
    </row>
    <row r="7" spans="1:8">
      <c r="B7" s="180" t="s">
        <v>273</v>
      </c>
      <c r="C7" s="179">
        <v>0</v>
      </c>
      <c r="D7" s="179">
        <f>'INVERSION INICIAL'!F5</f>
        <v>11100000</v>
      </c>
      <c r="E7" s="179">
        <f t="shared" ref="E7:H7" si="1">D7*1.05</f>
        <v>11655000</v>
      </c>
      <c r="F7" s="179">
        <f t="shared" si="1"/>
        <v>12237750</v>
      </c>
      <c r="G7" s="179">
        <f t="shared" si="1"/>
        <v>12849637.5</v>
      </c>
      <c r="H7" s="179">
        <f t="shared" si="1"/>
        <v>13492119.375</v>
      </c>
    </row>
    <row r="8" spans="1:8">
      <c r="B8" s="178" t="str">
        <f>'MEMORIA COSTOS'!B7</f>
        <v>alimento concentrado</v>
      </c>
      <c r="C8" s="179">
        <f>AVERAGE('MEMORIA COSTOS'!C7:N7)</f>
        <v>17679891.734510086</v>
      </c>
      <c r="D8" s="179">
        <f t="shared" ref="D8:D19" si="2">C8*12</f>
        <v>212158700.81412104</v>
      </c>
      <c r="E8" s="179">
        <f t="shared" ref="E8:H8" si="3">D8</f>
        <v>212158700.81412104</v>
      </c>
      <c r="F8" s="179">
        <f t="shared" si="3"/>
        <v>212158700.81412104</v>
      </c>
      <c r="G8" s="179">
        <f t="shared" si="3"/>
        <v>212158700.81412104</v>
      </c>
      <c r="H8" s="179">
        <f t="shared" si="3"/>
        <v>212158700.81412104</v>
      </c>
    </row>
    <row r="9" spans="1:8">
      <c r="B9" s="178" t="str">
        <f>'MEMORIA COSTOS'!B8</f>
        <v>Vacunas</v>
      </c>
      <c r="C9" s="179">
        <f>AVERAGE('MEMORIA COSTOS'!C8:N8)</f>
        <v>492181.53176693636</v>
      </c>
      <c r="D9" s="179">
        <f t="shared" si="2"/>
        <v>5906178.3812032361</v>
      </c>
      <c r="E9" s="179">
        <f t="shared" ref="E9:H9" si="4">D9*1.05</f>
        <v>6201487.3002633983</v>
      </c>
      <c r="F9" s="179">
        <f t="shared" si="4"/>
        <v>6511561.6652765684</v>
      </c>
      <c r="G9" s="179">
        <f t="shared" si="4"/>
        <v>6837139.7485403968</v>
      </c>
      <c r="H9" s="179">
        <f t="shared" si="4"/>
        <v>7178996.7359674172</v>
      </c>
    </row>
    <row r="10" spans="1:8">
      <c r="B10" s="178" t="str">
        <f>'MEMORIA COSTOS'!B9</f>
        <v>Publicidad</v>
      </c>
      <c r="C10" s="179">
        <f>AVERAGE('MEMORIA COSTOS'!C9:N9)</f>
        <v>100000</v>
      </c>
      <c r="D10" s="179">
        <f t="shared" si="2"/>
        <v>1200000</v>
      </c>
      <c r="E10" s="179">
        <f t="shared" ref="E10:H10" si="5">D10*1.05</f>
        <v>1260000</v>
      </c>
      <c r="F10" s="179">
        <f t="shared" si="5"/>
        <v>1323000</v>
      </c>
      <c r="G10" s="179">
        <f t="shared" si="5"/>
        <v>1389150</v>
      </c>
      <c r="H10" s="179">
        <f t="shared" si="5"/>
        <v>1458607.5</v>
      </c>
    </row>
    <row r="11" spans="1:8">
      <c r="B11" s="178" t="str">
        <f>'MEMORIA COSTOS'!B10</f>
        <v>Energia electrica</v>
      </c>
      <c r="C11" s="179">
        <f>AVERAGE('MEMORIA COSTOS'!C10:N10)</f>
        <v>150000</v>
      </c>
      <c r="D11" s="179">
        <f t="shared" si="2"/>
        <v>1800000</v>
      </c>
      <c r="E11" s="179">
        <f t="shared" ref="E11:H11" si="6">D11*1.05</f>
        <v>1890000</v>
      </c>
      <c r="F11" s="179">
        <f t="shared" si="6"/>
        <v>1984500</v>
      </c>
      <c r="G11" s="179">
        <f t="shared" si="6"/>
        <v>2083725</v>
      </c>
      <c r="H11" s="179">
        <f t="shared" si="6"/>
        <v>2187911.25</v>
      </c>
    </row>
    <row r="12" spans="1:8">
      <c r="B12" s="178" t="str">
        <f>'MEMORIA COSTOS'!B11</f>
        <v>Aplicación vacunas</v>
      </c>
      <c r="C12" s="179">
        <f>AVERAGE('MEMORIA COSTOS'!C11:N11)</f>
        <v>16666.666666666668</v>
      </c>
      <c r="D12" s="179">
        <f t="shared" si="2"/>
        <v>200000</v>
      </c>
      <c r="E12" s="179">
        <f t="shared" ref="E12:H12" si="7">D12*1.05</f>
        <v>210000</v>
      </c>
      <c r="F12" s="179">
        <f t="shared" si="7"/>
        <v>220500</v>
      </c>
      <c r="G12" s="179">
        <f t="shared" si="7"/>
        <v>231525</v>
      </c>
      <c r="H12" s="179">
        <f t="shared" si="7"/>
        <v>243101.25</v>
      </c>
    </row>
    <row r="13" spans="1:8">
      <c r="B13" s="178" t="str">
        <f>'MEMORIA COSTOS'!B12</f>
        <v xml:space="preserve">Imprevistos </v>
      </c>
      <c r="C13" s="179">
        <f>AVERAGE('MEMORIA COSTOS'!C12:N12)</f>
        <v>200000</v>
      </c>
      <c r="D13" s="179">
        <f t="shared" si="2"/>
        <v>2400000</v>
      </c>
      <c r="E13" s="179">
        <f t="shared" ref="E13:H13" si="8">D13*1.05</f>
        <v>2520000</v>
      </c>
      <c r="F13" s="179">
        <f t="shared" si="8"/>
        <v>2646000</v>
      </c>
      <c r="G13" s="179">
        <f t="shared" si="8"/>
        <v>2778300</v>
      </c>
      <c r="H13" s="179">
        <f t="shared" si="8"/>
        <v>2917215</v>
      </c>
    </row>
    <row r="14" spans="1:8">
      <c r="B14" s="178" t="str">
        <f>'MEMORIA COSTOS'!B17</f>
        <v>Administrador General</v>
      </c>
      <c r="C14" s="179">
        <f>AVERAGE('MEMORIA COSTOS'!C17:N17)</f>
        <v>0</v>
      </c>
      <c r="D14" s="179">
        <f t="shared" si="2"/>
        <v>0</v>
      </c>
      <c r="E14" s="179">
        <f t="shared" ref="E14:H14" si="9">D14*1.05</f>
        <v>0</v>
      </c>
      <c r="F14" s="179">
        <f t="shared" si="9"/>
        <v>0</v>
      </c>
      <c r="G14" s="179">
        <f t="shared" si="9"/>
        <v>0</v>
      </c>
      <c r="H14" s="179">
        <f t="shared" si="9"/>
        <v>0</v>
      </c>
    </row>
    <row r="15" spans="1:8">
      <c r="B15" s="178" t="str">
        <f>'MEMORIA COSTOS'!B18</f>
        <v>Ventas</v>
      </c>
      <c r="C15" s="179">
        <f>AVERAGE('MEMORIA COSTOS'!C18:N18)</f>
        <v>0</v>
      </c>
      <c r="D15" s="179">
        <f t="shared" si="2"/>
        <v>0</v>
      </c>
      <c r="E15" s="179">
        <f t="shared" ref="E15:H15" si="10">D15*1.05</f>
        <v>0</v>
      </c>
      <c r="F15" s="179">
        <f t="shared" si="10"/>
        <v>0</v>
      </c>
      <c r="G15" s="179">
        <f t="shared" si="10"/>
        <v>0</v>
      </c>
      <c r="H15" s="179">
        <f t="shared" si="10"/>
        <v>0</v>
      </c>
    </row>
    <row r="16" spans="1:8">
      <c r="B16" s="178" t="str">
        <f>'MEMORIA COSTOS'!B19</f>
        <v>Velador</v>
      </c>
      <c r="C16" s="179">
        <f>AVERAGE('MEMORIA COSTOS'!C19:N19)</f>
        <v>500000</v>
      </c>
      <c r="D16" s="179">
        <f t="shared" si="2"/>
        <v>6000000</v>
      </c>
      <c r="E16" s="179">
        <f t="shared" ref="E16:H16" si="11">D16*1.05</f>
        <v>6300000</v>
      </c>
      <c r="F16" s="179">
        <f t="shared" si="11"/>
        <v>6615000</v>
      </c>
      <c r="G16" s="179">
        <f t="shared" si="11"/>
        <v>6945750</v>
      </c>
      <c r="H16" s="179">
        <f t="shared" si="11"/>
        <v>7293037.5</v>
      </c>
    </row>
    <row r="17" spans="2:8">
      <c r="B17" s="178" t="str">
        <f>'MEMORIA COSTOS'!B20</f>
        <v>Agua</v>
      </c>
      <c r="C17" s="179">
        <f>AVERAGE('MEMORIA COSTOS'!C20:N20)</f>
        <v>150000</v>
      </c>
      <c r="D17" s="179">
        <f t="shared" si="2"/>
        <v>1800000</v>
      </c>
      <c r="E17" s="179">
        <f t="shared" ref="E17:H17" si="12">D17*1.05</f>
        <v>1890000</v>
      </c>
      <c r="F17" s="179">
        <f t="shared" si="12"/>
        <v>1984500</v>
      </c>
      <c r="G17" s="179">
        <f t="shared" si="12"/>
        <v>2083725</v>
      </c>
      <c r="H17" s="179">
        <f t="shared" si="12"/>
        <v>2187911.25</v>
      </c>
    </row>
    <row r="18" spans="2:8">
      <c r="B18" s="178" t="str">
        <f>'MEMORIA COSTOS'!B21</f>
        <v>Telefonia</v>
      </c>
      <c r="C18" s="179">
        <f>AVERAGE('MEMORIA COSTOS'!C21:N21)</f>
        <v>35000</v>
      </c>
      <c r="D18" s="179">
        <f t="shared" si="2"/>
        <v>420000</v>
      </c>
      <c r="E18" s="179">
        <f t="shared" ref="E18:H18" si="13">D18*1.05</f>
        <v>441000</v>
      </c>
      <c r="F18" s="179">
        <f t="shared" si="13"/>
        <v>463050</v>
      </c>
      <c r="G18" s="179">
        <f t="shared" si="13"/>
        <v>486202.5</v>
      </c>
      <c r="H18" s="179">
        <f t="shared" si="13"/>
        <v>510512.625</v>
      </c>
    </row>
    <row r="19" spans="2:8">
      <c r="B19" s="178" t="str">
        <f>'MEMORIA COSTOS'!B22</f>
        <v>cuota credito mensual</v>
      </c>
      <c r="C19" s="179">
        <f>AVERAGE('MEMORIA COSTOS'!C22:N22)</f>
        <v>4689000</v>
      </c>
      <c r="D19" s="179">
        <f t="shared" si="2"/>
        <v>56268000</v>
      </c>
      <c r="E19" s="179">
        <f t="shared" ref="E19:F19" si="14">D19*1.05</f>
        <v>59081400</v>
      </c>
      <c r="F19" s="179">
        <f t="shared" si="14"/>
        <v>62035470</v>
      </c>
      <c r="G19" s="179"/>
      <c r="H19" s="179">
        <f>G19*1.05</f>
        <v>0</v>
      </c>
    </row>
    <row r="20" spans="2:8">
      <c r="B20" s="181" t="s">
        <v>6</v>
      </c>
      <c r="C20" s="182">
        <f t="shared" ref="C20:H20" si="15">SUM(C6:C18)</f>
        <v>20440911.932943691</v>
      </c>
      <c r="D20" s="183">
        <f t="shared" si="15"/>
        <v>256390943.19532427</v>
      </c>
      <c r="E20" s="183">
        <f t="shared" si="15"/>
        <v>258602555.31438446</v>
      </c>
      <c r="F20" s="183">
        <f t="shared" si="15"/>
        <v>260924748.0393976</v>
      </c>
      <c r="G20" s="183">
        <f t="shared" si="15"/>
        <v>263363050.40066144</v>
      </c>
      <c r="H20" s="183">
        <f t="shared" si="15"/>
        <v>265923267.87998846</v>
      </c>
    </row>
    <row r="21" spans="2:8" ht="15.75" customHeight="1"/>
    <row r="22" spans="2:8" ht="15.75" customHeight="1"/>
    <row r="23" spans="2:8" ht="15.75" customHeight="1"/>
    <row r="24" spans="2:8" ht="15.75" customHeight="1"/>
    <row r="25" spans="2:8" ht="15.75" customHeight="1"/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H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23.42578125" customWidth="1"/>
    <col min="3" max="3" width="17.7109375" customWidth="1"/>
    <col min="4" max="4" width="18.28515625" customWidth="1"/>
    <col min="5" max="5" width="19.5703125" customWidth="1"/>
    <col min="6" max="6" width="18.140625" customWidth="1"/>
    <col min="7" max="7" width="19.42578125" customWidth="1"/>
    <col min="8" max="26" width="10.7109375" customWidth="1"/>
  </cols>
  <sheetData>
    <row r="1" spans="1:9" ht="21">
      <c r="A1" s="173"/>
      <c r="B1" s="301" t="str">
        <f>'PROYECCION COSTOS'!B1:H1</f>
        <v>Proyecto Gallinas Ponedoras</v>
      </c>
      <c r="C1" s="241"/>
      <c r="D1" s="241"/>
      <c r="E1" s="241"/>
      <c r="F1" s="241"/>
      <c r="G1" s="242"/>
      <c r="H1" s="184"/>
      <c r="I1" s="184"/>
    </row>
    <row r="2" spans="1:9" ht="21">
      <c r="B2" s="303" t="s">
        <v>274</v>
      </c>
      <c r="C2" s="244"/>
      <c r="D2" s="244"/>
      <c r="E2" s="244"/>
      <c r="F2" s="244"/>
      <c r="G2" s="245"/>
      <c r="H2" s="185"/>
    </row>
    <row r="3" spans="1:9" ht="15.75">
      <c r="B3" s="174" t="s">
        <v>275</v>
      </c>
      <c r="C3" s="174" t="s">
        <v>276</v>
      </c>
      <c r="D3" s="174" t="s">
        <v>277</v>
      </c>
      <c r="E3" s="174" t="s">
        <v>278</v>
      </c>
      <c r="F3" s="174" t="s">
        <v>279</v>
      </c>
      <c r="G3" s="174" t="s">
        <v>280</v>
      </c>
    </row>
    <row r="4" spans="1:9">
      <c r="B4" s="178" t="str">
        <f>'PROYECCION COSTOS'!B14</f>
        <v>Administrador General</v>
      </c>
      <c r="C4" s="186">
        <f>'PROYECCION COSTOS'!D14</f>
        <v>0</v>
      </c>
      <c r="D4" s="186">
        <f>'PROYECCION COSTOS'!E14</f>
        <v>0</v>
      </c>
      <c r="E4" s="186">
        <f>'PROYECCION COSTOS'!F14</f>
        <v>0</v>
      </c>
      <c r="F4" s="186">
        <f>'PROYECCION COSTOS'!G14</f>
        <v>0</v>
      </c>
      <c r="G4" s="186">
        <f>'PROYECCION COSTOS'!H14</f>
        <v>0</v>
      </c>
    </row>
    <row r="5" spans="1:9">
      <c r="B5" s="178" t="str">
        <f>'PROYECCION COSTOS'!B15</f>
        <v>Ventas</v>
      </c>
      <c r="C5" s="186">
        <f>'PROYECCION COSTOS'!D15</f>
        <v>0</v>
      </c>
      <c r="D5" s="186">
        <f>'PROYECCION COSTOS'!E15</f>
        <v>0</v>
      </c>
      <c r="E5" s="186">
        <f>'PROYECCION COSTOS'!F15</f>
        <v>0</v>
      </c>
      <c r="F5" s="186">
        <f>'PROYECCION COSTOS'!G15</f>
        <v>0</v>
      </c>
      <c r="G5" s="186">
        <f>'PROYECCION COSTOS'!H15</f>
        <v>0</v>
      </c>
    </row>
    <row r="6" spans="1:9">
      <c r="B6" s="178" t="str">
        <f>'PROYECCION COSTOS'!B16</f>
        <v>Velador</v>
      </c>
      <c r="C6" s="186">
        <f>'PROYECCION COSTOS'!D16</f>
        <v>6000000</v>
      </c>
      <c r="D6" s="186">
        <f>'PROYECCION COSTOS'!E16</f>
        <v>6300000</v>
      </c>
      <c r="E6" s="186">
        <f>'PROYECCION COSTOS'!F16</f>
        <v>6615000</v>
      </c>
      <c r="F6" s="186">
        <f>'PROYECCION COSTOS'!G16</f>
        <v>6945750</v>
      </c>
      <c r="G6" s="186">
        <f>'PROYECCION COSTOS'!H16</f>
        <v>7293037.5</v>
      </c>
    </row>
    <row r="7" spans="1:9">
      <c r="B7" s="178" t="str">
        <f>'PROYECCION COSTOS'!B17</f>
        <v>Agua</v>
      </c>
      <c r="C7" s="186">
        <f>'PROYECCION COSTOS'!D17</f>
        <v>1800000</v>
      </c>
      <c r="D7" s="186">
        <f>'PROYECCION COSTOS'!E17</f>
        <v>1890000</v>
      </c>
      <c r="E7" s="186">
        <f>'PROYECCION COSTOS'!F17</f>
        <v>1984500</v>
      </c>
      <c r="F7" s="186">
        <f>'PROYECCION COSTOS'!G17</f>
        <v>2083725</v>
      </c>
      <c r="G7" s="186">
        <f>'PROYECCION COSTOS'!H17</f>
        <v>2187911.25</v>
      </c>
    </row>
    <row r="8" spans="1:9">
      <c r="B8" s="178" t="str">
        <f>'PROYECCION COSTOS'!B18</f>
        <v>Telefonia</v>
      </c>
      <c r="C8" s="186">
        <f>'PROYECCION COSTOS'!D18</f>
        <v>420000</v>
      </c>
      <c r="D8" s="186">
        <f>'PROYECCION COSTOS'!E18</f>
        <v>441000</v>
      </c>
      <c r="E8" s="186">
        <f>'PROYECCION COSTOS'!F18</f>
        <v>463050</v>
      </c>
      <c r="F8" s="186">
        <f>'PROYECCION COSTOS'!G18</f>
        <v>486202.5</v>
      </c>
      <c r="G8" s="186">
        <f>'PROYECCION COSTOS'!H18</f>
        <v>510512.625</v>
      </c>
    </row>
    <row r="9" spans="1:9" ht="15.75">
      <c r="B9" s="187" t="s">
        <v>6</v>
      </c>
      <c r="C9" s="188">
        <f t="shared" ref="C9:G9" si="0">SUM(C4:C8)</f>
        <v>8220000</v>
      </c>
      <c r="D9" s="188">
        <f t="shared" si="0"/>
        <v>8631000</v>
      </c>
      <c r="E9" s="188">
        <f t="shared" si="0"/>
        <v>9062550</v>
      </c>
      <c r="F9" s="188">
        <f t="shared" si="0"/>
        <v>9515677.5</v>
      </c>
      <c r="G9" s="188">
        <f t="shared" si="0"/>
        <v>9991461.375</v>
      </c>
    </row>
    <row r="11" spans="1:9" ht="15.75">
      <c r="B11" s="189" t="s">
        <v>281</v>
      </c>
      <c r="C11" s="189" t="s">
        <v>276</v>
      </c>
      <c r="D11" s="189" t="s">
        <v>277</v>
      </c>
      <c r="E11" s="189" t="s">
        <v>278</v>
      </c>
      <c r="F11" s="189" t="s">
        <v>279</v>
      </c>
      <c r="G11" s="189" t="s">
        <v>280</v>
      </c>
    </row>
    <row r="12" spans="1:9" ht="30">
      <c r="B12" s="178" t="str">
        <f>'PROYECCION COSTOS'!B6</f>
        <v>Cuidados y mano de obra</v>
      </c>
      <c r="C12" s="190">
        <f>'PROYECCION COSTOS'!D6</f>
        <v>13406064</v>
      </c>
      <c r="D12" s="190">
        <f>'PROYECCION COSTOS'!E6</f>
        <v>14076367.200000001</v>
      </c>
      <c r="E12" s="190">
        <f>'PROYECCION COSTOS'!F6</f>
        <v>14780185.560000002</v>
      </c>
      <c r="F12" s="190">
        <f>'PROYECCION COSTOS'!G6</f>
        <v>15519194.838000003</v>
      </c>
      <c r="G12" s="190">
        <f>'PROYECCION COSTOS'!H6</f>
        <v>16295154.579900004</v>
      </c>
    </row>
    <row r="13" spans="1:9">
      <c r="B13" s="180" t="str">
        <f>'PROYECCION COSTOS'!B7</f>
        <v>Compra de pollas</v>
      </c>
      <c r="C13" s="190">
        <f>'PROYECCION COSTOS'!D7</f>
        <v>11100000</v>
      </c>
      <c r="D13" s="190">
        <f>'PROYECCION COSTOS'!E7</f>
        <v>11655000</v>
      </c>
      <c r="E13" s="190">
        <f>'PROYECCION COSTOS'!F7</f>
        <v>12237750</v>
      </c>
      <c r="F13" s="190">
        <f>'PROYECCION COSTOS'!G7</f>
        <v>12849637.5</v>
      </c>
      <c r="G13" s="190">
        <f>'PROYECCION COSTOS'!H7</f>
        <v>13492119.375</v>
      </c>
    </row>
    <row r="14" spans="1:9">
      <c r="B14" s="178" t="str">
        <f>'PROYECCION COSTOS'!B8</f>
        <v>alimento concentrado</v>
      </c>
      <c r="C14" s="190">
        <f>'PROYECCION COSTOS'!D8</f>
        <v>212158700.81412104</v>
      </c>
      <c r="D14" s="190">
        <f>'PROYECCION COSTOS'!E8</f>
        <v>212158700.81412104</v>
      </c>
      <c r="E14" s="190">
        <f>'PROYECCION COSTOS'!F8</f>
        <v>212158700.81412104</v>
      </c>
      <c r="F14" s="190">
        <f>'PROYECCION COSTOS'!G8</f>
        <v>212158700.81412104</v>
      </c>
      <c r="G14" s="190">
        <f>'PROYECCION COSTOS'!H8</f>
        <v>212158700.81412104</v>
      </c>
    </row>
    <row r="15" spans="1:9">
      <c r="B15" s="178" t="str">
        <f>'PROYECCION COSTOS'!B9</f>
        <v>Vacunas</v>
      </c>
      <c r="C15" s="190">
        <f>'PROYECCION COSTOS'!D9</f>
        <v>5906178.3812032361</v>
      </c>
      <c r="D15" s="190">
        <f>'PROYECCION COSTOS'!E9</f>
        <v>6201487.3002633983</v>
      </c>
      <c r="E15" s="190">
        <f>'PROYECCION COSTOS'!F9</f>
        <v>6511561.6652765684</v>
      </c>
      <c r="F15" s="190">
        <f>'PROYECCION COSTOS'!G9</f>
        <v>6837139.7485403968</v>
      </c>
      <c r="G15" s="190">
        <f>'PROYECCION COSTOS'!H9</f>
        <v>7178996.7359674172</v>
      </c>
    </row>
    <row r="16" spans="1:9">
      <c r="B16" s="178" t="str">
        <f>'PROYECCION COSTOS'!B10</f>
        <v>Publicidad</v>
      </c>
      <c r="C16" s="190">
        <f>'PROYECCION COSTOS'!D10</f>
        <v>1200000</v>
      </c>
      <c r="D16" s="190">
        <f>'PROYECCION COSTOS'!E10</f>
        <v>1260000</v>
      </c>
      <c r="E16" s="190">
        <f>'PROYECCION COSTOS'!F10</f>
        <v>1323000</v>
      </c>
      <c r="F16" s="190">
        <f>'PROYECCION COSTOS'!G10</f>
        <v>1389150</v>
      </c>
      <c r="G16" s="190">
        <f>'PROYECCION COSTOS'!H10</f>
        <v>1458607.5</v>
      </c>
    </row>
    <row r="17" spans="2:7">
      <c r="B17" s="178" t="str">
        <f>'PROYECCION COSTOS'!B11</f>
        <v>Energia electrica</v>
      </c>
      <c r="C17" s="190">
        <f>'PROYECCION COSTOS'!D11</f>
        <v>1800000</v>
      </c>
      <c r="D17" s="190">
        <f>'PROYECCION COSTOS'!E11</f>
        <v>1890000</v>
      </c>
      <c r="E17" s="190">
        <f>'PROYECCION COSTOS'!F11</f>
        <v>1984500</v>
      </c>
      <c r="F17" s="190">
        <f>'PROYECCION COSTOS'!G11</f>
        <v>2083725</v>
      </c>
      <c r="G17" s="190">
        <f>'PROYECCION COSTOS'!H11</f>
        <v>2187911.25</v>
      </c>
    </row>
    <row r="18" spans="2:7">
      <c r="B18" s="178" t="str">
        <f>'PROYECCION COSTOS'!B12</f>
        <v>Aplicación vacunas</v>
      </c>
      <c r="C18" s="190">
        <f>'PROYECCION COSTOS'!D12</f>
        <v>200000</v>
      </c>
      <c r="D18" s="190">
        <f>'PROYECCION COSTOS'!E12</f>
        <v>210000</v>
      </c>
      <c r="E18" s="190">
        <f>'PROYECCION COSTOS'!F12</f>
        <v>220500</v>
      </c>
      <c r="F18" s="190">
        <f>'PROYECCION COSTOS'!G12</f>
        <v>231525</v>
      </c>
      <c r="G18" s="190">
        <f>'PROYECCION COSTOS'!H12</f>
        <v>243101.25</v>
      </c>
    </row>
    <row r="19" spans="2:7">
      <c r="B19" s="178" t="str">
        <f>'PROYECCION COSTOS'!B13</f>
        <v xml:space="preserve">Imprevistos </v>
      </c>
      <c r="C19" s="190">
        <f>'PROYECCION COSTOS'!D13</f>
        <v>2400000</v>
      </c>
      <c r="D19" s="190">
        <f>'PROYECCION COSTOS'!E13</f>
        <v>2520000</v>
      </c>
      <c r="E19" s="190">
        <f>'PROYECCION COSTOS'!F13</f>
        <v>2646000</v>
      </c>
      <c r="F19" s="190">
        <f>'PROYECCION COSTOS'!G13</f>
        <v>2778300</v>
      </c>
      <c r="G19" s="190">
        <f>'PROYECCION COSTOS'!H13</f>
        <v>2917215</v>
      </c>
    </row>
    <row r="20" spans="2:7">
      <c r="B20" s="178" t="str">
        <f>'PROYECCION COSTOS'!B19</f>
        <v>cuota credito mensual</v>
      </c>
      <c r="C20" s="190">
        <f>'PROYECCION COSTOS'!D19</f>
        <v>56268000</v>
      </c>
      <c r="D20" s="190">
        <f>'PROYECCION COSTOS'!E19</f>
        <v>59081400</v>
      </c>
      <c r="E20" s="190">
        <f>'PROYECCION COSTOS'!F19</f>
        <v>62035470</v>
      </c>
      <c r="F20" s="190">
        <f>'PROYECCION COSTOS'!G19</f>
        <v>0</v>
      </c>
      <c r="G20" s="190">
        <f>'PROYECCION COSTOS'!H19</f>
        <v>0</v>
      </c>
    </row>
    <row r="21" spans="2:7" ht="15.75" customHeight="1">
      <c r="B21" s="191" t="s">
        <v>6</v>
      </c>
      <c r="C21" s="192">
        <f t="shared" ref="C21:G21" si="1">SUM(C12:C20)</f>
        <v>304438943.1953243</v>
      </c>
      <c r="D21" s="192">
        <f t="shared" si="1"/>
        <v>309052955.31438446</v>
      </c>
      <c r="E21" s="192">
        <f t="shared" si="1"/>
        <v>313897668.0393976</v>
      </c>
      <c r="F21" s="192">
        <f t="shared" si="1"/>
        <v>253847372.90066144</v>
      </c>
      <c r="G21" s="192">
        <f t="shared" si="1"/>
        <v>255931806.50498846</v>
      </c>
    </row>
    <row r="22" spans="2:7" ht="15.75" customHeight="1"/>
    <row r="23" spans="2:7" ht="15.75" customHeight="1">
      <c r="B23" s="193"/>
      <c r="C23" s="193" t="s">
        <v>276</v>
      </c>
      <c r="D23" s="193" t="s">
        <v>277</v>
      </c>
      <c r="E23" s="193" t="s">
        <v>278</v>
      </c>
      <c r="F23" s="193" t="s">
        <v>279</v>
      </c>
      <c r="G23" s="193" t="s">
        <v>280</v>
      </c>
    </row>
    <row r="24" spans="2:7" ht="15.75" customHeight="1">
      <c r="B24" s="194" t="s">
        <v>233</v>
      </c>
      <c r="C24" s="190">
        <f t="shared" ref="C24:G24" si="2">SUM(C9)</f>
        <v>8220000</v>
      </c>
      <c r="D24" s="190">
        <f t="shared" si="2"/>
        <v>8631000</v>
      </c>
      <c r="E24" s="190">
        <f t="shared" si="2"/>
        <v>9062550</v>
      </c>
      <c r="F24" s="190">
        <f t="shared" si="2"/>
        <v>9515677.5</v>
      </c>
      <c r="G24" s="190">
        <f t="shared" si="2"/>
        <v>9991461.375</v>
      </c>
    </row>
    <row r="25" spans="2:7" ht="15.75" customHeight="1">
      <c r="B25" s="194" t="s">
        <v>281</v>
      </c>
      <c r="C25" s="190">
        <f t="shared" ref="C25:G25" si="3">C21</f>
        <v>304438943.1953243</v>
      </c>
      <c r="D25" s="190">
        <f t="shared" si="3"/>
        <v>309052955.31438446</v>
      </c>
      <c r="E25" s="190">
        <f t="shared" si="3"/>
        <v>313897668.0393976</v>
      </c>
      <c r="F25" s="190">
        <f t="shared" si="3"/>
        <v>253847372.90066144</v>
      </c>
      <c r="G25" s="190">
        <f t="shared" si="3"/>
        <v>255931806.50498846</v>
      </c>
    </row>
    <row r="26" spans="2:7" ht="15.75" customHeight="1">
      <c r="B26" s="194" t="s">
        <v>282</v>
      </c>
      <c r="C26" s="195">
        <f t="shared" ref="C26:G26" si="4">SUM(C24:C25)</f>
        <v>312658943.1953243</v>
      </c>
      <c r="D26" s="195">
        <f t="shared" si="4"/>
        <v>317683955.31438446</v>
      </c>
      <c r="E26" s="195">
        <f t="shared" si="4"/>
        <v>322960218.0393976</v>
      </c>
      <c r="F26" s="195">
        <f t="shared" si="4"/>
        <v>263363050.40066144</v>
      </c>
      <c r="G26" s="195">
        <f t="shared" si="4"/>
        <v>265923267.87998846</v>
      </c>
    </row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G1"/>
    <mergeCell ref="B2:G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11.42578125" customWidth="1"/>
    <col min="2" max="2" width="42" customWidth="1"/>
    <col min="3" max="3" width="22.42578125" customWidth="1"/>
    <col min="4" max="4" width="19.7109375" customWidth="1"/>
    <col min="5" max="5" width="18" customWidth="1"/>
    <col min="6" max="6" width="17" customWidth="1"/>
    <col min="7" max="7" width="18.85546875" customWidth="1"/>
    <col min="8" max="26" width="10.7109375" customWidth="1"/>
  </cols>
  <sheetData>
    <row r="1" spans="1:7" ht="21">
      <c r="A1" s="173"/>
      <c r="B1" s="301" t="str">
        <f>'COSTOS TOTALES'!B1:I1</f>
        <v>Proyecto Gallinas Ponedoras</v>
      </c>
      <c r="C1" s="241"/>
      <c r="D1" s="241"/>
      <c r="E1" s="241"/>
      <c r="F1" s="241"/>
      <c r="G1" s="242"/>
    </row>
    <row r="2" spans="1:7" ht="21">
      <c r="B2" s="304" t="s">
        <v>283</v>
      </c>
      <c r="C2" s="241"/>
      <c r="D2" s="241"/>
      <c r="E2" s="241"/>
      <c r="F2" s="241"/>
      <c r="G2" s="242"/>
    </row>
    <row r="4" spans="1:7" ht="15.75">
      <c r="B4" s="174" t="s">
        <v>2</v>
      </c>
      <c r="C4" s="174" t="s">
        <v>276</v>
      </c>
      <c r="D4" s="174" t="s">
        <v>277</v>
      </c>
      <c r="E4" s="174" t="s">
        <v>278</v>
      </c>
      <c r="F4" s="174" t="s">
        <v>279</v>
      </c>
      <c r="G4" s="174" t="s">
        <v>280</v>
      </c>
    </row>
    <row r="5" spans="1:7" ht="15.75">
      <c r="B5" s="194" t="s">
        <v>284</v>
      </c>
      <c r="C5" s="190">
        <f>INGRESOS!C23</f>
        <v>386412002.29013574</v>
      </c>
      <c r="D5" s="190">
        <f>INGRESOS!D23</f>
        <v>405732602.40464258</v>
      </c>
      <c r="E5" s="190">
        <f>INGRESOS!E23</f>
        <v>426019232.52487469</v>
      </c>
      <c r="F5" s="190">
        <f>INGRESOS!F23</f>
        <v>447320194.15111846</v>
      </c>
      <c r="G5" s="190">
        <f>INGRESOS!G23</f>
        <v>468394571.29352164</v>
      </c>
    </row>
    <row r="6" spans="1:7" ht="15.75">
      <c r="B6" s="194" t="s">
        <v>275</v>
      </c>
      <c r="C6" s="190">
        <f>'COSTOS TOTALES'!C24</f>
        <v>8220000</v>
      </c>
      <c r="D6" s="190">
        <f>'COSTOS TOTALES'!D24</f>
        <v>8631000</v>
      </c>
      <c r="E6" s="190">
        <f>'COSTOS TOTALES'!E24</f>
        <v>9062550</v>
      </c>
      <c r="F6" s="190">
        <f>'COSTOS TOTALES'!F24</f>
        <v>9515677.5</v>
      </c>
      <c r="G6" s="190">
        <f>'COSTOS TOTALES'!G24</f>
        <v>9991461.375</v>
      </c>
    </row>
    <row r="7" spans="1:7" ht="15.75">
      <c r="B7" s="194" t="s">
        <v>281</v>
      </c>
      <c r="C7" s="190">
        <f>'COSTOS TOTALES'!C25</f>
        <v>304438943.1953243</v>
      </c>
      <c r="D7" s="190">
        <f>'COSTOS TOTALES'!D25</f>
        <v>309052955.31438446</v>
      </c>
      <c r="E7" s="190">
        <f>'COSTOS TOTALES'!E25</f>
        <v>313897668.0393976</v>
      </c>
      <c r="F7" s="190">
        <f>'COSTOS TOTALES'!F25</f>
        <v>253847372.90066144</v>
      </c>
      <c r="G7" s="190">
        <f>'COSTOS TOTALES'!G25</f>
        <v>255931806.50498846</v>
      </c>
    </row>
    <row r="8" spans="1:7" ht="15.75">
      <c r="B8" s="194" t="s">
        <v>285</v>
      </c>
      <c r="C8" s="190">
        <f t="shared" ref="C8:G8" si="0">SUM(C6:C7)</f>
        <v>312658943.1953243</v>
      </c>
      <c r="D8" s="190">
        <f t="shared" si="0"/>
        <v>317683955.31438446</v>
      </c>
      <c r="E8" s="190">
        <f t="shared" si="0"/>
        <v>322960218.0393976</v>
      </c>
      <c r="F8" s="190">
        <f t="shared" si="0"/>
        <v>263363050.40066144</v>
      </c>
      <c r="G8" s="190">
        <f t="shared" si="0"/>
        <v>265923267.87998846</v>
      </c>
    </row>
    <row r="9" spans="1:7" ht="15.75">
      <c r="B9" s="194" t="s">
        <v>286</v>
      </c>
      <c r="C9" s="190">
        <f t="shared" ref="C9:G9" si="1">C5-C8</f>
        <v>73753059.09481144</v>
      </c>
      <c r="D9" s="190">
        <f t="shared" si="1"/>
        <v>88048647.090258121</v>
      </c>
      <c r="E9" s="190">
        <f t="shared" si="1"/>
        <v>103059014.48547709</v>
      </c>
      <c r="F9" s="190">
        <f t="shared" si="1"/>
        <v>183957143.75045702</v>
      </c>
      <c r="G9" s="190">
        <f t="shared" si="1"/>
        <v>202471303.41353318</v>
      </c>
    </row>
    <row r="10" spans="1:7" ht="15.75">
      <c r="B10" s="194" t="s">
        <v>287</v>
      </c>
      <c r="C10" s="190">
        <f>F26</f>
        <v>834155.55555555562</v>
      </c>
      <c r="D10" s="190">
        <f t="shared" ref="D10:G10" si="2">C10*1.05</f>
        <v>875863.33333333349</v>
      </c>
      <c r="E10" s="190">
        <f t="shared" si="2"/>
        <v>919656.50000000023</v>
      </c>
      <c r="F10" s="190">
        <f t="shared" si="2"/>
        <v>965639.3250000003</v>
      </c>
      <c r="G10" s="190">
        <f t="shared" si="2"/>
        <v>1013921.2912500004</v>
      </c>
    </row>
    <row r="11" spans="1:7" ht="15.75">
      <c r="B11" s="194" t="s">
        <v>288</v>
      </c>
      <c r="C11" s="190">
        <f t="shared" ref="C11:G11" si="3">C9-C10</f>
        <v>72918903.539255887</v>
      </c>
      <c r="D11" s="190">
        <f t="shared" si="3"/>
        <v>87172783.756924793</v>
      </c>
      <c r="E11" s="190">
        <f t="shared" si="3"/>
        <v>102139357.98547709</v>
      </c>
      <c r="F11" s="190">
        <f t="shared" si="3"/>
        <v>182991504.42545703</v>
      </c>
      <c r="G11" s="190">
        <f t="shared" si="3"/>
        <v>201457382.12228319</v>
      </c>
    </row>
    <row r="12" spans="1:7" ht="15.75">
      <c r="B12" s="194" t="s">
        <v>289</v>
      </c>
      <c r="C12" s="190">
        <f t="shared" ref="C12:G12" si="4">C11*33%</f>
        <v>24063238.167954445</v>
      </c>
      <c r="D12" s="190">
        <f t="shared" si="4"/>
        <v>28767018.639785182</v>
      </c>
      <c r="E12" s="190">
        <f t="shared" si="4"/>
        <v>33705988.135207444</v>
      </c>
      <c r="F12" s="190">
        <f t="shared" si="4"/>
        <v>60387196.46040082</v>
      </c>
      <c r="G12" s="190">
        <f t="shared" si="4"/>
        <v>66480936.100353457</v>
      </c>
    </row>
    <row r="13" spans="1:7" ht="15.75">
      <c r="B13" s="194" t="s">
        <v>290</v>
      </c>
      <c r="C13" s="190">
        <f t="shared" ref="C13:G13" si="5">C11-C12</f>
        <v>48855665.371301442</v>
      </c>
      <c r="D13" s="190">
        <f t="shared" si="5"/>
        <v>58405765.117139608</v>
      </c>
      <c r="E13" s="190">
        <f t="shared" si="5"/>
        <v>68433369.850269645</v>
      </c>
      <c r="F13" s="190">
        <f t="shared" si="5"/>
        <v>122604307.96505621</v>
      </c>
      <c r="G13" s="190">
        <f t="shared" si="5"/>
        <v>134976446.02192974</v>
      </c>
    </row>
    <row r="14" spans="1:7">
      <c r="C14" s="196">
        <f>+C13/12</f>
        <v>4071305.4476084537</v>
      </c>
    </row>
    <row r="16" spans="1:7" ht="15.75">
      <c r="B16" s="305" t="s">
        <v>291</v>
      </c>
      <c r="C16" s="244"/>
      <c r="D16" s="244"/>
      <c r="E16" s="244"/>
      <c r="F16" s="244"/>
      <c r="G16" s="245"/>
    </row>
    <row r="17" spans="1:26">
      <c r="B17" s="197" t="s">
        <v>7</v>
      </c>
      <c r="C17" s="198" t="s">
        <v>292</v>
      </c>
      <c r="D17" s="198" t="s">
        <v>293</v>
      </c>
      <c r="E17" s="199" t="s">
        <v>294</v>
      </c>
      <c r="F17" s="199" t="s">
        <v>295</v>
      </c>
      <c r="G17" s="199" t="s">
        <v>296</v>
      </c>
    </row>
    <row r="18" spans="1:26">
      <c r="B18" s="180" t="str">
        <f>'INVERSION INICIAL'!B6</f>
        <v xml:space="preserve">kit baterias </v>
      </c>
      <c r="C18" s="200">
        <f>'INVERSION INICIAL'!F6</f>
        <v>11111111.111111112</v>
      </c>
      <c r="D18" s="201">
        <v>0.1</v>
      </c>
      <c r="E18" s="202">
        <v>20</v>
      </c>
      <c r="F18" s="190">
        <f t="shared" ref="F18:F25" si="6">(IF(E18="","",C18/E18))</f>
        <v>555555.55555555562</v>
      </c>
      <c r="G18" s="190">
        <f t="shared" ref="G18:G25" si="7">IF(F18="","",C18-(F18*5))</f>
        <v>8333333.333333334</v>
      </c>
    </row>
    <row r="19" spans="1:26">
      <c r="B19" s="180" t="str">
        <f>'INVERSION INICIAL'!B7</f>
        <v>teja roja trapezodal 2,44x0,94 (techo)</v>
      </c>
      <c r="C19" s="200">
        <f>'INVERSION INICIAL'!F7</f>
        <v>4179000</v>
      </c>
      <c r="D19" s="201">
        <v>0.1</v>
      </c>
      <c r="E19" s="202">
        <v>15</v>
      </c>
      <c r="F19" s="190">
        <f t="shared" si="6"/>
        <v>278600</v>
      </c>
      <c r="G19" s="190">
        <f t="shared" si="7"/>
        <v>2786000</v>
      </c>
    </row>
    <row r="20" spans="1:26" ht="30">
      <c r="B20" s="180" t="str">
        <f>'INVERSION INICIAL'!B9</f>
        <v>malla electrosoldada(losa cimentacion) 15x15x4mm</v>
      </c>
      <c r="C20" s="200">
        <f>'INVERSION INICIAL'!F9</f>
        <v>1785600</v>
      </c>
      <c r="D20" s="201">
        <v>0.1</v>
      </c>
      <c r="E20" s="202"/>
      <c r="F20" s="190" t="str">
        <f t="shared" si="6"/>
        <v/>
      </c>
      <c r="G20" s="190" t="str">
        <f t="shared" si="7"/>
        <v/>
      </c>
    </row>
    <row r="21" spans="1:26" ht="15.75" customHeight="1">
      <c r="B21" s="180" t="str">
        <f>'INVERSION INICIAL'!B10</f>
        <v>varilla corrugada 1/2"</v>
      </c>
      <c r="C21" s="200">
        <f>'INVERSION INICIAL'!F10</f>
        <v>7974010.4309999989</v>
      </c>
      <c r="D21" s="201">
        <v>0.1</v>
      </c>
      <c r="E21" s="202"/>
      <c r="F21" s="190" t="str">
        <f t="shared" si="6"/>
        <v/>
      </c>
      <c r="G21" s="190" t="str">
        <f t="shared" si="7"/>
        <v/>
      </c>
    </row>
    <row r="22" spans="1:26" ht="15.75" customHeight="1">
      <c r="B22" s="180" t="str">
        <f>'INVERSION INICIAL'!B12</f>
        <v>varilla corrugada 3/8"</v>
      </c>
      <c r="C22" s="200">
        <f>'INVERSION INICIAL'!F12</f>
        <v>9931012.3919999991</v>
      </c>
      <c r="D22" s="201">
        <v>0.1</v>
      </c>
      <c r="E22" s="202"/>
      <c r="F22" s="190" t="str">
        <f t="shared" si="6"/>
        <v/>
      </c>
      <c r="G22" s="190" t="str">
        <f t="shared" si="7"/>
        <v/>
      </c>
    </row>
    <row r="23" spans="1:26" ht="15.75" customHeight="1">
      <c r="B23" s="180" t="str">
        <f>'INVERSION INICIAL'!B13</f>
        <v>arena base concreto</v>
      </c>
      <c r="C23" s="200">
        <f>'INVERSION INICIAL'!F13</f>
        <v>7191668</v>
      </c>
      <c r="D23" s="201">
        <v>0.1</v>
      </c>
      <c r="E23" s="202"/>
      <c r="F23" s="190" t="str">
        <f t="shared" si="6"/>
        <v/>
      </c>
      <c r="G23" s="190" t="str">
        <f t="shared" si="7"/>
        <v/>
      </c>
    </row>
    <row r="24" spans="1:26" ht="15.75" customHeight="1">
      <c r="B24" s="180" t="str">
        <f>'INVERSION INICIAL'!B16</f>
        <v>bloque #4 10x20*30</v>
      </c>
      <c r="C24" s="200">
        <f>'INVERSION INICIAL'!F16</f>
        <v>1687500</v>
      </c>
      <c r="D24" s="201">
        <v>0</v>
      </c>
      <c r="E24" s="202"/>
      <c r="F24" s="190" t="str">
        <f t="shared" si="6"/>
        <v/>
      </c>
      <c r="G24" s="190" t="str">
        <f t="shared" si="7"/>
        <v/>
      </c>
    </row>
    <row r="25" spans="1:26" ht="15.75" customHeight="1">
      <c r="B25" s="180" t="str">
        <f>'INVERSION INICIAL'!B17</f>
        <v>Amarre Teja cal 18</v>
      </c>
      <c r="C25" s="200">
        <f>'INVERSION INICIAL'!F17</f>
        <v>161400</v>
      </c>
      <c r="D25" s="201">
        <v>0.1</v>
      </c>
      <c r="E25" s="202"/>
      <c r="F25" s="190" t="str">
        <f t="shared" si="6"/>
        <v/>
      </c>
      <c r="G25" s="190" t="str">
        <f t="shared" si="7"/>
        <v/>
      </c>
    </row>
    <row r="26" spans="1:26" ht="15.75" customHeight="1">
      <c r="A26" s="203"/>
      <c r="B26" s="204" t="s">
        <v>6</v>
      </c>
      <c r="C26" s="205">
        <f>SUM(C18:C24)</f>
        <v>43859901.934111111</v>
      </c>
      <c r="D26" s="205"/>
      <c r="E26" s="206"/>
      <c r="F26" s="207">
        <f t="shared" ref="F26:G26" si="8">SUM(F18:F25)</f>
        <v>834155.55555555562</v>
      </c>
      <c r="G26" s="205">
        <f t="shared" si="8"/>
        <v>11119333.333333334</v>
      </c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ht="15.75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</row>
    <row r="28" spans="1:26" ht="15.7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5.7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ht="15.7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15.7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5.7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B2:G2"/>
    <mergeCell ref="B16:G16"/>
  </mergeCells>
  <pageMargins left="0.7" right="0.7" top="0.75" bottom="0.75" header="0" footer="0"/>
  <pageSetup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0"/>
  <sheetViews>
    <sheetView showGridLines="0" workbookViewId="0"/>
  </sheetViews>
  <sheetFormatPr baseColWidth="10" defaultColWidth="14.42578125" defaultRowHeight="15" customHeight="1"/>
  <cols>
    <col min="1" max="1" width="11.28515625" customWidth="1"/>
    <col min="2" max="2" width="39.7109375" customWidth="1"/>
    <col min="3" max="3" width="23.140625" customWidth="1"/>
    <col min="4" max="8" width="22.42578125" customWidth="1"/>
    <col min="9" max="26" width="10.7109375" customWidth="1"/>
  </cols>
  <sheetData>
    <row r="1" spans="1:8" ht="23.25">
      <c r="A1" s="173"/>
      <c r="B1" s="306" t="str">
        <f>'ESTADO RESULTADOS'!B1:G1</f>
        <v>Proyecto Gallinas Ponedoras</v>
      </c>
      <c r="C1" s="241"/>
      <c r="D1" s="241"/>
      <c r="E1" s="241"/>
      <c r="F1" s="241"/>
      <c r="G1" s="241"/>
      <c r="H1" s="242"/>
    </row>
    <row r="2" spans="1:8" ht="21">
      <c r="B2" s="307" t="s">
        <v>297</v>
      </c>
      <c r="C2" s="241"/>
      <c r="D2" s="241"/>
      <c r="E2" s="241"/>
      <c r="F2" s="241"/>
      <c r="G2" s="241"/>
      <c r="H2" s="242"/>
    </row>
    <row r="4" spans="1:8" ht="15.75">
      <c r="B4" s="208" t="s">
        <v>298</v>
      </c>
      <c r="C4" s="208" t="s">
        <v>299</v>
      </c>
      <c r="D4" s="208" t="s">
        <v>276</v>
      </c>
      <c r="E4" s="208" t="s">
        <v>277</v>
      </c>
      <c r="F4" s="208" t="s">
        <v>278</v>
      </c>
      <c r="G4" s="208" t="s">
        <v>279</v>
      </c>
      <c r="H4" s="208" t="s">
        <v>280</v>
      </c>
    </row>
    <row r="5" spans="1:8" ht="15.75">
      <c r="B5" s="209" t="s">
        <v>284</v>
      </c>
      <c r="C5" s="190">
        <v>0</v>
      </c>
      <c r="D5" s="190">
        <f>INGRESOS!C23</f>
        <v>386412002.29013574</v>
      </c>
      <c r="E5" s="190">
        <f>INGRESOS!D23</f>
        <v>405732602.40464258</v>
      </c>
      <c r="F5" s="190">
        <f>INGRESOS!E23</f>
        <v>426019232.52487469</v>
      </c>
      <c r="G5" s="190">
        <f>INGRESOS!F23</f>
        <v>447320194.15111846</v>
      </c>
      <c r="H5" s="190">
        <f>INGRESOS!G23</f>
        <v>468394571.29352164</v>
      </c>
    </row>
    <row r="6" spans="1:8" ht="15.75">
      <c r="B6" s="209" t="s">
        <v>300</v>
      </c>
      <c r="C6" s="190">
        <v>0</v>
      </c>
      <c r="D6" s="190">
        <v>0</v>
      </c>
      <c r="E6" s="190">
        <v>0</v>
      </c>
      <c r="F6" s="190">
        <v>0</v>
      </c>
      <c r="G6" s="190">
        <v>0</v>
      </c>
      <c r="H6" s="190">
        <f>'ESTADO RESULTADOS'!G26</f>
        <v>11119333.333333334</v>
      </c>
    </row>
    <row r="7" spans="1:8" ht="15.75">
      <c r="B7" s="209" t="s">
        <v>301</v>
      </c>
      <c r="C7" s="190">
        <f t="shared" ref="C7:H7" si="0">SUM(C5:C6)</f>
        <v>0</v>
      </c>
      <c r="D7" s="190">
        <f t="shared" si="0"/>
        <v>386412002.29013574</v>
      </c>
      <c r="E7" s="190">
        <f t="shared" si="0"/>
        <v>405732602.40464258</v>
      </c>
      <c r="F7" s="190">
        <f t="shared" si="0"/>
        <v>426019232.52487469</v>
      </c>
      <c r="G7" s="190">
        <f t="shared" si="0"/>
        <v>447320194.15111846</v>
      </c>
      <c r="H7" s="190">
        <f t="shared" si="0"/>
        <v>479513904.62685496</v>
      </c>
    </row>
    <row r="8" spans="1:8" ht="15.75">
      <c r="B8" s="209" t="s">
        <v>275</v>
      </c>
      <c r="C8" s="190">
        <v>0</v>
      </c>
      <c r="D8" s="190">
        <f>'COSTOS TOTALES'!C24</f>
        <v>8220000</v>
      </c>
      <c r="E8" s="190">
        <f>'COSTOS TOTALES'!D24</f>
        <v>8631000</v>
      </c>
      <c r="F8" s="190">
        <f>'COSTOS TOTALES'!E24</f>
        <v>9062550</v>
      </c>
      <c r="G8" s="190">
        <f>'COSTOS TOTALES'!F24</f>
        <v>9515677.5</v>
      </c>
      <c r="H8" s="190">
        <f>'COSTOS TOTALES'!G24</f>
        <v>9991461.375</v>
      </c>
    </row>
    <row r="9" spans="1:8" ht="15.75">
      <c r="B9" s="209" t="s">
        <v>281</v>
      </c>
      <c r="C9" s="190">
        <v>0</v>
      </c>
      <c r="D9" s="190">
        <f>'COSTOS TOTALES'!C25</f>
        <v>304438943.1953243</v>
      </c>
      <c r="E9" s="190">
        <f>'COSTOS TOTALES'!D25</f>
        <v>309052955.31438446</v>
      </c>
      <c r="F9" s="190">
        <f>'COSTOS TOTALES'!E25</f>
        <v>313897668.0393976</v>
      </c>
      <c r="G9" s="190">
        <f>'COSTOS TOTALES'!F25</f>
        <v>253847372.90066144</v>
      </c>
      <c r="H9" s="190">
        <f>'COSTOS TOTALES'!G25</f>
        <v>255931806.50498846</v>
      </c>
    </row>
    <row r="10" spans="1:8" ht="15.75">
      <c r="B10" s="209" t="s">
        <v>302</v>
      </c>
      <c r="C10" s="190">
        <f t="shared" ref="C10:H10" si="1">SUM(C8:C9)</f>
        <v>0</v>
      </c>
      <c r="D10" s="190">
        <f t="shared" si="1"/>
        <v>312658943.1953243</v>
      </c>
      <c r="E10" s="190">
        <f t="shared" si="1"/>
        <v>317683955.31438446</v>
      </c>
      <c r="F10" s="190">
        <f t="shared" si="1"/>
        <v>322960218.0393976</v>
      </c>
      <c r="G10" s="190">
        <f t="shared" si="1"/>
        <v>263363050.40066144</v>
      </c>
      <c r="H10" s="190">
        <f t="shared" si="1"/>
        <v>265923267.87998846</v>
      </c>
    </row>
    <row r="11" spans="1:8" ht="15.75">
      <c r="B11" s="209" t="s">
        <v>303</v>
      </c>
      <c r="C11" s="190">
        <f>SUM('INVERSION INICIAL'!F5:F20)/1.09</f>
        <v>82204576.655147806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</row>
    <row r="12" spans="1:8" ht="15.75">
      <c r="B12" s="209" t="s">
        <v>304</v>
      </c>
      <c r="C12" s="190">
        <f>SUM('INVERSION INICIAL'!F22:F23)</f>
        <v>3000000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</row>
    <row r="13" spans="1:8" ht="15.75">
      <c r="B13" s="209" t="s">
        <v>305</v>
      </c>
      <c r="C13" s="190">
        <f>SUM('INVERSION INICIAL'!F25:F26)</f>
        <v>75034158.839912876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</row>
    <row r="14" spans="1:8" ht="15.75">
      <c r="B14" s="209" t="s">
        <v>306</v>
      </c>
      <c r="C14" s="190">
        <f t="shared" ref="C14:H14" si="2">C7-C10-C11-C12-C13</f>
        <v>-160238735.49506068</v>
      </c>
      <c r="D14" s="190">
        <f t="shared" si="2"/>
        <v>73753059.09481144</v>
      </c>
      <c r="E14" s="190">
        <f t="shared" si="2"/>
        <v>88048647.090258121</v>
      </c>
      <c r="F14" s="190">
        <f t="shared" si="2"/>
        <v>103059014.48547709</v>
      </c>
      <c r="G14" s="190">
        <f t="shared" si="2"/>
        <v>183957143.75045702</v>
      </c>
      <c r="H14" s="190">
        <f t="shared" si="2"/>
        <v>213590636.74686649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H2"/>
  </mergeCells>
  <pageMargins left="0.7" right="0.7" top="0.75" bottom="0.75" header="0" footer="0"/>
  <pageSetup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19.140625" customWidth="1"/>
    <col min="2" max="2" width="31.42578125" customWidth="1"/>
    <col min="3" max="15" width="18.7109375" customWidth="1"/>
    <col min="16" max="26" width="10.7109375" customWidth="1"/>
  </cols>
  <sheetData>
    <row r="1" spans="1:26" ht="19.5">
      <c r="A1" s="210"/>
      <c r="B1" s="308" t="str">
        <f>'FLUJO EFECTIVO'!B1:H1</f>
        <v>Proyecto Gallinas Ponedoras</v>
      </c>
      <c r="C1" s="241"/>
      <c r="D1" s="241"/>
      <c r="E1" s="241"/>
      <c r="F1" s="241"/>
      <c r="G1" s="241"/>
      <c r="H1" s="242"/>
      <c r="I1" s="211"/>
      <c r="J1" s="211"/>
      <c r="K1" s="211"/>
      <c r="L1" s="211"/>
      <c r="M1" s="211"/>
      <c r="N1" s="211"/>
      <c r="O1" s="211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9.5">
      <c r="A2" s="211"/>
      <c r="B2" s="309" t="s">
        <v>307</v>
      </c>
      <c r="C2" s="241"/>
      <c r="D2" s="241"/>
      <c r="E2" s="241"/>
      <c r="F2" s="241"/>
      <c r="G2" s="241"/>
      <c r="H2" s="242"/>
      <c r="I2" s="211"/>
      <c r="J2" s="211"/>
      <c r="K2" s="211"/>
      <c r="L2" s="211"/>
      <c r="M2" s="211"/>
      <c r="N2" s="211"/>
      <c r="O2" s="211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19.5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9.5">
      <c r="A4" s="211"/>
      <c r="B4" s="213" t="s">
        <v>298</v>
      </c>
      <c r="C4" s="213" t="s">
        <v>276</v>
      </c>
      <c r="D4" s="213" t="s">
        <v>277</v>
      </c>
      <c r="E4" s="213" t="s">
        <v>278</v>
      </c>
      <c r="F4" s="213" t="s">
        <v>279</v>
      </c>
      <c r="G4" s="213" t="s">
        <v>280</v>
      </c>
      <c r="H4" s="211"/>
      <c r="I4" s="211"/>
      <c r="J4" s="211"/>
      <c r="K4" s="211"/>
      <c r="L4" s="211"/>
      <c r="M4" s="211"/>
      <c r="N4" s="211"/>
      <c r="O4" s="211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9.5">
      <c r="A5" s="211"/>
      <c r="B5" s="214" t="s">
        <v>308</v>
      </c>
      <c r="C5" s="215">
        <f>SUM(C16:N16)+SUM(C17:N17)</f>
        <v>487457136.61811173</v>
      </c>
      <c r="D5" s="215">
        <f t="shared" ref="D5:G5" si="0">C5*1.15</f>
        <v>560575707.1108284</v>
      </c>
      <c r="E5" s="215">
        <f t="shared" si="0"/>
        <v>644662063.17745256</v>
      </c>
      <c r="F5" s="215">
        <f t="shared" si="0"/>
        <v>741361372.65407038</v>
      </c>
      <c r="G5" s="215">
        <f t="shared" si="0"/>
        <v>852565578.55218089</v>
      </c>
      <c r="H5" s="211"/>
      <c r="I5" s="211"/>
      <c r="J5" s="211"/>
      <c r="K5" s="211"/>
      <c r="L5" s="211"/>
      <c r="M5" s="211"/>
      <c r="N5" s="211"/>
      <c r="O5" s="211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9.5">
      <c r="A6" s="211"/>
      <c r="B6" s="214" t="s">
        <v>275</v>
      </c>
      <c r="C6" s="215">
        <f>'COSTOS TOTALES'!C24</f>
        <v>8220000</v>
      </c>
      <c r="D6" s="215">
        <f>'COSTOS TOTALES'!D24</f>
        <v>8631000</v>
      </c>
      <c r="E6" s="215">
        <f>'COSTOS TOTALES'!E24</f>
        <v>9062550</v>
      </c>
      <c r="F6" s="215">
        <f>'COSTOS TOTALES'!F24</f>
        <v>9515677.5</v>
      </c>
      <c r="G6" s="215">
        <f>'COSTOS TOTALES'!G24</f>
        <v>9991461.375</v>
      </c>
      <c r="H6" s="211"/>
      <c r="I6" s="211"/>
      <c r="J6" s="211"/>
      <c r="K6" s="211"/>
      <c r="L6" s="211"/>
      <c r="M6" s="211"/>
      <c r="N6" s="211"/>
      <c r="O6" s="211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9.5">
      <c r="A7" s="211"/>
      <c r="B7" s="214" t="s">
        <v>281</v>
      </c>
      <c r="C7" s="215">
        <f>SUM(O19:O26)+'COSTOS TOTALES'!C12+('COSTOS TOTALES'!C13*4)+'COSTOS TOTALES'!C17+'COSTOS TOTALES'!C18+'COSTOS TOTALES'!C19</f>
        <v>551201127.95895362</v>
      </c>
      <c r="D7" s="215">
        <f>SUM(O19:O26)+'COSTOS TOTALES'!D12+('COSTOS TOTALES'!D13*2)+'COSTOS TOTALES'!D17+'COSTOS TOTALES'!D18+'COSTOS TOTALES'!D19</f>
        <v>531001431.15895355</v>
      </c>
      <c r="E7" s="215">
        <f>SUM(O19:O26)+'COSTOS TOTALES'!E12+('COSTOS TOTALES'!E13*2)+'COSTOS TOTALES'!E17+'COSTOS TOTALES'!E18+'COSTOS TOTALES'!E19</f>
        <v>533101749.51895356</v>
      </c>
      <c r="F7" s="215">
        <f>SUM(O19:O26)+'COSTOS TOTALES'!F12+('COSTOS TOTALES'!F13*2)+'COSTOS TOTALES'!F17+'COSTOS TOTALES'!F18+'COSTOS TOTALES'!F19</f>
        <v>535307083.79695356</v>
      </c>
      <c r="G7" s="215">
        <f>SUM(O19:O26)+'COSTOS TOTALES'!G12+('COSTOS TOTALES'!G13*2)+'COSTOS TOTALES'!G17+'COSTOS TOTALES'!G18+'COSTOS TOTALES'!G19</f>
        <v>537622684.78885365</v>
      </c>
      <c r="H7" s="211"/>
      <c r="I7" s="211"/>
      <c r="J7" s="211"/>
      <c r="K7" s="211"/>
      <c r="L7" s="211"/>
      <c r="M7" s="211"/>
      <c r="N7" s="211"/>
      <c r="O7" s="211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9.5">
      <c r="A8" s="211"/>
      <c r="B8" s="214" t="s">
        <v>282</v>
      </c>
      <c r="C8" s="215">
        <f t="shared" ref="C8:G8" si="1">SUM(C6:C7)</f>
        <v>559421127.95895362</v>
      </c>
      <c r="D8" s="215">
        <f t="shared" si="1"/>
        <v>539632431.15895355</v>
      </c>
      <c r="E8" s="215">
        <f t="shared" si="1"/>
        <v>542164299.51895356</v>
      </c>
      <c r="F8" s="215">
        <f t="shared" si="1"/>
        <v>544822761.29695356</v>
      </c>
      <c r="G8" s="215">
        <f t="shared" si="1"/>
        <v>547614146.16385365</v>
      </c>
      <c r="H8" s="211"/>
      <c r="I8" s="211"/>
      <c r="J8" s="211"/>
      <c r="K8" s="211"/>
      <c r="L8" s="211"/>
      <c r="M8" s="211"/>
      <c r="N8" s="211"/>
      <c r="O8" s="211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9.5">
      <c r="A9" s="211"/>
      <c r="B9" s="214" t="s">
        <v>309</v>
      </c>
      <c r="C9" s="216">
        <f t="shared" ref="C9:G9" si="2">(C6/(1-C7/C5))</f>
        <v>-62859221.374699064</v>
      </c>
      <c r="D9" s="216">
        <f t="shared" si="2"/>
        <v>163599235.22546405</v>
      </c>
      <c r="E9" s="216">
        <f t="shared" si="2"/>
        <v>52368821.752624579</v>
      </c>
      <c r="F9" s="216">
        <f t="shared" si="2"/>
        <v>34236393.584727854</v>
      </c>
      <c r="G9" s="216">
        <f t="shared" si="2"/>
        <v>27047367.051120125</v>
      </c>
      <c r="H9" s="211"/>
      <c r="I9" s="211"/>
      <c r="J9" s="211"/>
      <c r="K9" s="211"/>
      <c r="L9" s="211"/>
      <c r="M9" s="211"/>
      <c r="N9" s="211"/>
      <c r="O9" s="211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9.5">
      <c r="A10" s="211"/>
      <c r="B10" s="214" t="s">
        <v>310</v>
      </c>
      <c r="C10" s="217">
        <f t="shared" ref="C10:G10" si="3">C9/C5</f>
        <v>-0.12895333077038285</v>
      </c>
      <c r="D10" s="217">
        <f t="shared" si="3"/>
        <v>0.29184146432003649</v>
      </c>
      <c r="E10" s="217">
        <f t="shared" si="3"/>
        <v>8.1234533166890111E-2</v>
      </c>
      <c r="F10" s="217">
        <f t="shared" si="3"/>
        <v>4.6180438916262549E-2</v>
      </c>
      <c r="G10" s="217">
        <f t="shared" si="3"/>
        <v>3.1724676355162872E-2</v>
      </c>
      <c r="H10" s="211"/>
      <c r="I10" s="211"/>
      <c r="J10" s="211"/>
      <c r="K10" s="211"/>
      <c r="L10" s="211"/>
      <c r="M10" s="211"/>
      <c r="N10" s="211"/>
      <c r="O10" s="211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9.5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9.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9.5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9.5">
      <c r="A14" s="218" t="s">
        <v>311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>
      <c r="A15" s="218"/>
      <c r="B15" s="218" t="s">
        <v>136</v>
      </c>
      <c r="C15" s="218" t="s">
        <v>137</v>
      </c>
      <c r="D15" s="218" t="s">
        <v>138</v>
      </c>
      <c r="E15" s="218" t="s">
        <v>139</v>
      </c>
      <c r="F15" s="218" t="s">
        <v>140</v>
      </c>
      <c r="G15" s="218" t="s">
        <v>141</v>
      </c>
      <c r="H15" s="218" t="s">
        <v>142</v>
      </c>
      <c r="I15" s="218" t="s">
        <v>143</v>
      </c>
      <c r="J15" s="218" t="s">
        <v>144</v>
      </c>
      <c r="K15" s="218" t="s">
        <v>145</v>
      </c>
      <c r="L15" s="218" t="s">
        <v>146</v>
      </c>
      <c r="M15" s="218" t="s">
        <v>147</v>
      </c>
      <c r="N15" s="218" t="s">
        <v>148</v>
      </c>
      <c r="O15" s="218" t="s">
        <v>248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>
      <c r="A16" s="218"/>
      <c r="B16" s="218" t="s">
        <v>312</v>
      </c>
      <c r="C16" s="219">
        <v>0</v>
      </c>
      <c r="D16" s="219">
        <v>0</v>
      </c>
      <c r="E16" s="219">
        <f>INGRESOS!E15</f>
        <v>1877073.555663039</v>
      </c>
      <c r="F16" s="219">
        <f>INGRESOS!F15</f>
        <v>3641729.0994966468</v>
      </c>
      <c r="G16" s="219">
        <f>INGRESOS!G15</f>
        <v>20221542.611134745</v>
      </c>
      <c r="H16" s="219">
        <f>INGRESOS!H15</f>
        <v>35805477.977837801</v>
      </c>
      <c r="I16" s="219">
        <f>INGRESOS!I15</f>
        <v>34380704.579298452</v>
      </c>
      <c r="J16" s="219">
        <f>INGRESOS!J15</f>
        <v>33012625.836209357</v>
      </c>
      <c r="K16" s="219">
        <f>INGRESOS!K15</f>
        <v>31698985.751960862</v>
      </c>
      <c r="L16" s="219">
        <f>INGRESOS!L15</f>
        <v>30437618.10067502</v>
      </c>
      <c r="M16" s="219">
        <f>INGRESOS!M15</f>
        <v>26283584.792626631</v>
      </c>
      <c r="N16" s="219">
        <f>INGRESOS!N15</f>
        <v>141158640.6535691</v>
      </c>
      <c r="O16" s="219">
        <v>387515667.93763387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>
      <c r="A17" s="218"/>
      <c r="B17" s="218" t="s">
        <v>313</v>
      </c>
      <c r="C17" s="219"/>
      <c r="D17" s="219"/>
      <c r="E17" s="219"/>
      <c r="F17" s="219"/>
      <c r="G17" s="219"/>
      <c r="H17" s="219"/>
      <c r="I17" s="219">
        <f t="shared" ref="I17:N17" si="4">E16</f>
        <v>1877073.555663039</v>
      </c>
      <c r="J17" s="219">
        <f t="shared" si="4"/>
        <v>3641729.0994966468</v>
      </c>
      <c r="K17" s="219">
        <f t="shared" si="4"/>
        <v>20221542.611134745</v>
      </c>
      <c r="L17" s="219">
        <f t="shared" si="4"/>
        <v>35805477.977837801</v>
      </c>
      <c r="M17" s="219">
        <f t="shared" si="4"/>
        <v>34380704.579298452</v>
      </c>
      <c r="N17" s="219">
        <f t="shared" si="4"/>
        <v>33012625.836209357</v>
      </c>
      <c r="O17" s="219">
        <f>SUM(C17:N17)</f>
        <v>128939153.65964004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>
      <c r="A18" s="220" t="s">
        <v>314</v>
      </c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>
      <c r="A19" s="310" t="s">
        <v>315</v>
      </c>
      <c r="B19" s="220" t="s">
        <v>316</v>
      </c>
      <c r="C19" s="221">
        <f>'MEMORIA COSTOS'!C7</f>
        <v>4841697.1626755167</v>
      </c>
      <c r="D19" s="221">
        <f>'MEMORIA COSTOS'!D7</f>
        <v>9141889.8610031419</v>
      </c>
      <c r="E19" s="221">
        <f>'MEMORIA COSTOS'!E7</f>
        <v>13438642.146721656</v>
      </c>
      <c r="F19" s="221">
        <f>'MEMORIA COSTOS'!F7</f>
        <v>17731956.083923865</v>
      </c>
      <c r="G19" s="221">
        <f>'MEMORIA COSTOS'!G7</f>
        <v>22065281.454487707</v>
      </c>
      <c r="H19" s="221">
        <f>'MEMORIA COSTOS'!H7</f>
        <v>23428517.902246751</v>
      </c>
      <c r="I19" s="221">
        <f>'MEMORIA COSTOS'!I7</f>
        <v>22496249.127759635</v>
      </c>
      <c r="J19" s="221">
        <f>'MEMORIA COSTOS'!J7</f>
        <v>21601077.239704266</v>
      </c>
      <c r="K19" s="221">
        <f>'MEMORIA COSTOS'!K7</f>
        <v>20741526.076891292</v>
      </c>
      <c r="L19" s="221">
        <f>'MEMORIA COSTOS'!L7</f>
        <v>19916178.217612423</v>
      </c>
      <c r="M19" s="221">
        <f>'MEMORIA COSTOS'!M7</f>
        <v>19123672.642275967</v>
      </c>
      <c r="N19" s="221">
        <f>'MEMORIA COSTOS'!N7</f>
        <v>17632012.898818828</v>
      </c>
      <c r="O19" s="221">
        <f t="shared" ref="O19:O26" si="5">SUM(C19:N19)</f>
        <v>212158700.81412104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>
      <c r="A20" s="259"/>
      <c r="B20" s="220" t="s">
        <v>41</v>
      </c>
      <c r="C20" s="221">
        <f>'MEMORIA COSTOS'!C8</f>
        <v>629496.17636472452</v>
      </c>
      <c r="D20" s="221">
        <f>'MEMORIA COSTOS'!D8</f>
        <v>0</v>
      </c>
      <c r="E20" s="221">
        <f>'MEMORIA COSTOS'!E8</f>
        <v>0</v>
      </c>
      <c r="F20" s="221">
        <f>'MEMORIA COSTOS'!F8</f>
        <v>1878624.7616897561</v>
      </c>
      <c r="G20" s="221">
        <f>'MEMORIA COSTOS'!G8</f>
        <v>901935.21487114602</v>
      </c>
      <c r="H20" s="221">
        <f>'MEMORIA COSTOS'!H8</f>
        <v>866045.36298452469</v>
      </c>
      <c r="I20" s="221">
        <f>'MEMORIA COSTOS'!I8</f>
        <v>831583.6419073065</v>
      </c>
      <c r="J20" s="221">
        <f>'MEMORIA COSTOS'!J8</f>
        <v>798493.22338577849</v>
      </c>
      <c r="K20" s="221">
        <f>'MEMORIA COSTOS'!K8</f>
        <v>0</v>
      </c>
      <c r="L20" s="221">
        <f>'MEMORIA COSTOS'!L8</f>
        <v>0</v>
      </c>
      <c r="M20" s="221">
        <f>'MEMORIA COSTOS'!M8</f>
        <v>0</v>
      </c>
      <c r="N20" s="221">
        <f>'MEMORIA COSTOS'!N8</f>
        <v>0</v>
      </c>
      <c r="O20" s="221">
        <f t="shared" si="5"/>
        <v>5906178.3812032361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0" t="s">
        <v>317</v>
      </c>
      <c r="B21" s="220" t="s">
        <v>316</v>
      </c>
      <c r="C21" s="221"/>
      <c r="D21" s="221"/>
      <c r="E21" s="221"/>
      <c r="F21" s="221">
        <f t="shared" ref="F21:N21" si="6">C19</f>
        <v>4841697.1626755167</v>
      </c>
      <c r="G21" s="221">
        <f t="shared" si="6"/>
        <v>9141889.8610031419</v>
      </c>
      <c r="H21" s="221">
        <f t="shared" si="6"/>
        <v>13438642.146721656</v>
      </c>
      <c r="I21" s="221">
        <f t="shared" si="6"/>
        <v>17731956.083923865</v>
      </c>
      <c r="J21" s="221">
        <f t="shared" si="6"/>
        <v>22065281.454487707</v>
      </c>
      <c r="K21" s="221">
        <f t="shared" si="6"/>
        <v>23428517.902246751</v>
      </c>
      <c r="L21" s="221">
        <f t="shared" si="6"/>
        <v>22496249.127759635</v>
      </c>
      <c r="M21" s="221">
        <f t="shared" si="6"/>
        <v>21601077.239704266</v>
      </c>
      <c r="N21" s="221">
        <f t="shared" si="6"/>
        <v>20741526.076891292</v>
      </c>
      <c r="O21" s="221">
        <f t="shared" si="5"/>
        <v>155486837.05541384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59"/>
      <c r="B22" s="220" t="s">
        <v>41</v>
      </c>
      <c r="C22" s="221"/>
      <c r="D22" s="221"/>
      <c r="E22" s="221"/>
      <c r="F22" s="221">
        <f t="shared" ref="F22:N22" si="7">C20</f>
        <v>629496.17636472452</v>
      </c>
      <c r="G22" s="221">
        <f t="shared" si="7"/>
        <v>0</v>
      </c>
      <c r="H22" s="221">
        <f t="shared" si="7"/>
        <v>0</v>
      </c>
      <c r="I22" s="221">
        <f t="shared" si="7"/>
        <v>1878624.7616897561</v>
      </c>
      <c r="J22" s="221">
        <f t="shared" si="7"/>
        <v>901935.21487114602</v>
      </c>
      <c r="K22" s="221">
        <f t="shared" si="7"/>
        <v>866045.36298452469</v>
      </c>
      <c r="L22" s="221">
        <f t="shared" si="7"/>
        <v>831583.6419073065</v>
      </c>
      <c r="M22" s="221">
        <f t="shared" si="7"/>
        <v>798493.22338577849</v>
      </c>
      <c r="N22" s="221">
        <f t="shared" si="7"/>
        <v>0</v>
      </c>
      <c r="O22" s="221">
        <f t="shared" si="5"/>
        <v>5906178.3812032361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0" t="s">
        <v>318</v>
      </c>
      <c r="B23" s="220" t="s">
        <v>316</v>
      </c>
      <c r="C23" s="221"/>
      <c r="D23" s="221"/>
      <c r="E23" s="221"/>
      <c r="F23" s="221"/>
      <c r="G23" s="221"/>
      <c r="H23" s="221"/>
      <c r="I23" s="221">
        <f t="shared" ref="I23:N23" si="8">F21</f>
        <v>4841697.1626755167</v>
      </c>
      <c r="J23" s="221">
        <f t="shared" si="8"/>
        <v>9141889.8610031419</v>
      </c>
      <c r="K23" s="221">
        <f t="shared" si="8"/>
        <v>13438642.146721656</v>
      </c>
      <c r="L23" s="221">
        <f t="shared" si="8"/>
        <v>17731956.083923865</v>
      </c>
      <c r="M23" s="221">
        <f t="shared" si="8"/>
        <v>22065281.454487707</v>
      </c>
      <c r="N23" s="221">
        <f t="shared" si="8"/>
        <v>23428517.902246751</v>
      </c>
      <c r="O23" s="221">
        <f t="shared" si="5"/>
        <v>90647984.611058652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59"/>
      <c r="B24" s="220" t="s">
        <v>41</v>
      </c>
      <c r="C24" s="221"/>
      <c r="D24" s="221"/>
      <c r="E24" s="221"/>
      <c r="F24" s="221"/>
      <c r="G24" s="221"/>
      <c r="H24" s="221"/>
      <c r="I24" s="221">
        <f t="shared" ref="I24:N24" si="9">F22</f>
        <v>629496.17636472452</v>
      </c>
      <c r="J24" s="221">
        <f t="shared" si="9"/>
        <v>0</v>
      </c>
      <c r="K24" s="221">
        <f t="shared" si="9"/>
        <v>0</v>
      </c>
      <c r="L24" s="221">
        <f t="shared" si="9"/>
        <v>1878624.7616897561</v>
      </c>
      <c r="M24" s="221">
        <f t="shared" si="9"/>
        <v>901935.21487114602</v>
      </c>
      <c r="N24" s="221">
        <f t="shared" si="9"/>
        <v>866045.36298452469</v>
      </c>
      <c r="O24" s="221">
        <f t="shared" si="5"/>
        <v>4276101.5159101514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0" t="s">
        <v>319</v>
      </c>
      <c r="B25" s="220" t="s">
        <v>316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>
        <f t="shared" ref="M25:N25" si="10">I23</f>
        <v>4841697.1626755167</v>
      </c>
      <c r="N25" s="221">
        <f t="shared" si="10"/>
        <v>9141889.8610031419</v>
      </c>
      <c r="O25" s="221">
        <f t="shared" si="5"/>
        <v>13983587.023678659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9"/>
      <c r="B26" s="220" t="s">
        <v>41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>
        <f t="shared" ref="M26:N26" si="11">I24</f>
        <v>629496.17636472452</v>
      </c>
      <c r="N26" s="221">
        <f t="shared" si="11"/>
        <v>0</v>
      </c>
      <c r="O26" s="221">
        <f t="shared" si="5"/>
        <v>629496.17636472452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22"/>
      <c r="B27" s="222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23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5.75" customHeight="1">
      <c r="A28" s="222"/>
      <c r="B28" s="224" t="s">
        <v>320</v>
      </c>
      <c r="C28" s="225">
        <f t="shared" ref="C28:N28" si="12">SUM(C16+C17-C19-C20-C21-C22-C23-C24-C25-C26)</f>
        <v>-5471193.3390402412</v>
      </c>
      <c r="D28" s="225">
        <f t="shared" si="12"/>
        <v>-9141889.8610031419</v>
      </c>
      <c r="E28" s="225">
        <f t="shared" si="12"/>
        <v>-11561568.591058616</v>
      </c>
      <c r="F28" s="225">
        <f t="shared" si="12"/>
        <v>-21440045.085157212</v>
      </c>
      <c r="G28" s="225">
        <f t="shared" si="12"/>
        <v>-11887563.91922725</v>
      </c>
      <c r="H28" s="225">
        <f t="shared" si="12"/>
        <v>-1927727.4341151305</v>
      </c>
      <c r="I28" s="225">
        <f t="shared" si="12"/>
        <v>-12151828.81935931</v>
      </c>
      <c r="J28" s="225">
        <f t="shared" si="12"/>
        <v>-17854322.057746038</v>
      </c>
      <c r="K28" s="225">
        <f t="shared" si="12"/>
        <v>-6554203.125748612</v>
      </c>
      <c r="L28" s="226">
        <f t="shared" si="12"/>
        <v>3388504.2456198297</v>
      </c>
      <c r="M28" s="225">
        <f t="shared" si="12"/>
        <v>-9297363.7418400198</v>
      </c>
      <c r="N28" s="226">
        <f t="shared" si="12"/>
        <v>102361274.38783392</v>
      </c>
      <c r="O28" s="216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5.7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5.75" customHeigh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5.75" customHeight="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5.75" customHeight="1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5.7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5.75" customHeigh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5.75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5.75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5.75" customHeigh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5.7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5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5.75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5.75" customHeight="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5.7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5.75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5.7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5.75" customHeight="1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5.75" customHeight="1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5.75" customHeight="1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5.75" customHeight="1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5.75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5.75" customHeight="1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5.75" customHeight="1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5.75" customHeight="1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5.75" customHeight="1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5.75" customHeight="1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5.75" customHeight="1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5.75" customHeight="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5.75" customHeight="1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5.75" customHeight="1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5.75" customHeight="1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5.75" customHeight="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5.75" customHeight="1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5.75" customHeight="1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5.7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5.7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5.7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5.7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5.7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5.7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5.7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5.7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5.7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5.7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5.7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5.7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5.7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5.7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5.7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5.7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5.7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5.7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5.7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5.7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5.7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5.7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5.7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5.7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5.7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5.7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5.7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5.7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5.7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5.7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5.7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5.7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5.7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5.7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5.7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5.7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5.7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5.7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5.7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5.7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5.7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5.7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5.7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5.7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5.7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5.7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5.7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5.7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5.7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5.7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5.7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5.7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5.7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5.7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5.7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5.7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5.7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5.7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5.7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5.7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5.7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5.7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5.7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5.7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5.7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5.7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5.7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5.7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5.7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5.7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5.7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5.7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5.7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5.7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5.7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5.7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5.7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5.7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5.7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5.7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5.7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5.7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5.7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5.7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5.7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5.7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5.7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5.7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5.7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5.7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5.7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5.7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5.7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5.7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5.7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5.7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5.7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5.7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5.7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5.7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5.7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5.7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5.7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5.7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5.7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5.7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5.7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5.7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5.7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5.7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5.7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5.7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5.7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5.7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5.7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5.7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5.7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5.7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5.7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5.7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5.7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5.7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5.7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5.7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5.7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5.7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5.7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5.7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5.7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5.7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5.7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5.7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5.7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5.7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5.7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5.7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5.7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5.7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5.7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5.7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5.7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5.7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5.7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5.7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5.7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5.7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5.7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5.7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5.7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5.7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5.7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5.7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5.7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5.7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5.7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5.7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5.7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5.7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5.7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5.7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5.7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5.7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5.7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5.7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5.7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5.7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5.7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5.7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5.7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5.7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5.7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5.7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5.7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5.7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5.7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5.7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5.7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5.7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5.7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5.7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5.7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5.7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5.7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5.7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5.7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5.7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5.7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5.7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5.7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5.7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5.7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5.7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5.7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5.7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5.7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5.7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5.7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5.7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5.7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5.7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5.75" customHeight="1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5.75" customHeight="1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5.75" customHeight="1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5.75" customHeight="1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5.75" customHeight="1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5.75" customHeight="1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5.75" customHeight="1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5.75" customHeight="1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5.75" customHeight="1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5.75" customHeight="1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5.75" customHeight="1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5.75" customHeight="1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5.75" customHeight="1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5.75" customHeight="1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5.75" customHeight="1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5.75" customHeight="1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5.75" customHeight="1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5.75" customHeight="1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5.75" customHeight="1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5.75" customHeight="1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5.75" customHeight="1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5.75" customHeight="1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5.75" customHeight="1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5.75" customHeight="1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5.75" customHeight="1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5.75" customHeight="1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5.75" customHeight="1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5.75" customHeight="1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5.75" customHeight="1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5.75" customHeight="1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5.75" customHeight="1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5.75" customHeight="1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5.75" customHeight="1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5.75" customHeight="1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5.75" customHeight="1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5.75" customHeight="1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5.75" customHeight="1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5.75" customHeight="1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5.75" customHeight="1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5.75" customHeight="1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5.75" customHeight="1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5.75" customHeight="1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5.75" customHeight="1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5.75" customHeight="1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5.75" customHeight="1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5.75" customHeight="1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5.75" customHeight="1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5.75" customHeight="1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5.75" customHeight="1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5.75" customHeight="1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5.75" customHeight="1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5.75" customHeight="1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5.75" customHeight="1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5.75" customHeight="1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5.75" customHeight="1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5.75" customHeight="1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5.7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5.7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5.7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5.7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5.7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5.7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5.7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5.7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5.7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5.7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5.7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5.7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5.7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5.7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5.7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5.7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5.7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5.7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5.7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5.7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5.7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5.7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5.7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5.7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5.7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5.7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5.7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5.7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5.7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5.7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5.7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5.7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5.7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5.7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5.7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5.7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5.7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5.7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5.7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5.7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5.7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5.7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5.7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5.7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5.7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5.7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5.7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5.7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5.75" customHeight="1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5.75" customHeight="1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5.75" customHeight="1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5.75" customHeight="1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5.75" customHeight="1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5.75" customHeight="1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5.75" customHeight="1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5.75" customHeight="1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5.75" customHeight="1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5.75" customHeight="1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5.75" customHeight="1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5.75" customHeight="1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5.75" customHeight="1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5.75" customHeight="1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5.75" customHeight="1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5.75" customHeight="1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5.75" customHeight="1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5.75" customHeight="1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5.75" customHeight="1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5.75" customHeight="1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5.75" customHeight="1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5.75" customHeight="1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5.75" customHeight="1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5.75" customHeight="1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5.75" customHeight="1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5.75" customHeight="1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5.75" customHeight="1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5.75" customHeight="1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5.75" customHeight="1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5.75" customHeight="1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5.75" customHeight="1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5.75" customHeight="1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5.75" customHeight="1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5.75" customHeight="1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5.75" customHeight="1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5.75" customHeight="1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5.75" customHeight="1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5.75" customHeight="1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5.75" customHeight="1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5.75" customHeight="1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5.75" customHeight="1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5.75" customHeight="1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5.7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5.7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5.7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5.7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5.75" customHeight="1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5.75" customHeight="1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5.75" customHeight="1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5.75" customHeight="1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5.75" customHeight="1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5.75" customHeight="1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5.75" customHeight="1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5.75" customHeight="1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5.75" customHeight="1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5.75" customHeight="1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5.75" customHeight="1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5.75" customHeight="1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5.75" customHeight="1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5.75" customHeight="1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5.75" customHeight="1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5.75" customHeight="1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5.75" customHeight="1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5.75" customHeight="1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5.75" customHeight="1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5.75" customHeight="1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5.75" customHeight="1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5.75" customHeight="1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5.75" customHeight="1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5.75" customHeight="1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5.75" customHeight="1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5.75" customHeight="1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5.75" customHeight="1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5.75" customHeight="1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5.75" customHeight="1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5.75" customHeight="1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5.75" customHeight="1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5.75" customHeight="1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5.75" customHeight="1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5.75" customHeight="1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5.75" customHeight="1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5.75" customHeight="1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5.75" customHeight="1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5.75" customHeight="1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5.75" customHeight="1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5.75" customHeight="1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5.75" customHeight="1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5.75" customHeight="1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5.75" customHeight="1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5.75" customHeight="1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5.75" customHeight="1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5.75" customHeight="1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5.75" customHeight="1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5.75" customHeight="1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5.75" customHeight="1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5.75" customHeight="1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5.75" customHeight="1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5.75" customHeight="1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5.75" customHeight="1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5.75" customHeight="1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5.75" customHeight="1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5.75" customHeight="1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5.75" customHeight="1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5.75" customHeight="1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5.75" customHeight="1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5.75" customHeight="1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5.75" customHeight="1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5.75" customHeight="1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5.75" customHeight="1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5.75" customHeight="1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5.75" customHeight="1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5.75" customHeight="1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5.75" customHeight="1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5.75" customHeight="1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5.75" customHeight="1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5.75" customHeight="1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5.75" customHeight="1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5.75" customHeight="1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5.75" customHeight="1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5.75" customHeight="1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5.75" customHeight="1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5.75" customHeight="1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5.75" customHeight="1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5.75" customHeight="1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5.75" customHeight="1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5.75" customHeight="1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5.75" customHeight="1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5.75" customHeight="1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5.75" customHeight="1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5.75" customHeight="1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5.75" customHeight="1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5.75" customHeight="1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5.75" customHeight="1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5.75" customHeight="1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5.75" customHeight="1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5.75" customHeight="1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5.75" customHeight="1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5.75" customHeight="1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5.75" customHeight="1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5.75" customHeight="1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5.75" customHeight="1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5.75" customHeight="1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5.75" customHeight="1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5.75" customHeight="1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5.75" customHeight="1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5.75" customHeight="1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5.75" customHeight="1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5.75" customHeight="1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5.75" customHeight="1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5.75" customHeight="1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5.75" customHeight="1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5.75" customHeight="1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5.75" customHeight="1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5.75" customHeight="1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5.75" customHeight="1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5.75" customHeight="1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5.75" customHeight="1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5.75" customHeight="1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5.75" customHeight="1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5.75" customHeight="1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5.75" customHeight="1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5.75" customHeight="1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5.75" customHeight="1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5.75" customHeight="1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5.75" customHeight="1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5.75" customHeight="1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5.75" customHeight="1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5.75" customHeight="1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5.75" customHeight="1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5.75" customHeight="1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5.75" customHeight="1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5.75" customHeight="1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5.75" customHeight="1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5.75" customHeight="1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5.75" customHeight="1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5.75" customHeight="1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5.75" customHeight="1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5.75" customHeight="1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5.75" customHeight="1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5.75" customHeight="1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5.75" customHeight="1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5.75" customHeight="1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5.75" customHeight="1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5.75" customHeight="1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5.75" customHeight="1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5.75" customHeight="1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5.75" customHeight="1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5.75" customHeight="1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5.75" customHeight="1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5.75" customHeight="1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5.75" customHeight="1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5.75" customHeight="1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5.75" customHeight="1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5.75" customHeight="1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5.75" customHeight="1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5.75" customHeight="1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5.75" customHeight="1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5.75" customHeight="1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5.75" customHeight="1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5.75" customHeight="1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5.75" customHeight="1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5.75" customHeight="1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5.75" customHeight="1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5.75" customHeight="1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5.75" customHeight="1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5.75" customHeight="1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5.75" customHeight="1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5.75" customHeight="1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5.75" customHeight="1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5.75" customHeight="1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5.75" customHeight="1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5.75" customHeight="1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5.75" customHeight="1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5.75" customHeight="1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5.75" customHeight="1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5.75" customHeight="1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5.75" customHeight="1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5.75" customHeight="1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5.75" customHeight="1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5.75" customHeight="1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5.75" customHeight="1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5.75" customHeight="1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5.75" customHeight="1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5.75" customHeight="1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5.75" customHeight="1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5.75" customHeight="1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5.75" customHeight="1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5.75" customHeight="1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5.75" customHeight="1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5.75" customHeight="1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5.75" customHeight="1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5.75" customHeight="1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5.75" customHeight="1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5.75" customHeight="1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5.75" customHeight="1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5.75" customHeight="1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5.75" customHeight="1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5.75" customHeight="1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5.75" customHeight="1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5.75" customHeight="1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5.75" customHeight="1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5.75" customHeight="1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5.75" customHeight="1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5.75" customHeight="1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5.75" customHeight="1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5.75" customHeight="1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5.75" customHeight="1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5.75" customHeight="1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5.75" customHeight="1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5.75" customHeight="1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5.75" customHeight="1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5.75" customHeight="1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5.75" customHeight="1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5.75" customHeight="1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5.75" customHeight="1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5.75" customHeight="1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5.75" customHeight="1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5.75" customHeight="1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5.75" customHeight="1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5.75" customHeight="1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5.75" customHeight="1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5.75" customHeight="1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5.75" customHeight="1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5.75" customHeight="1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5.75" customHeight="1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5.75" customHeight="1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5.75" customHeight="1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5.75" customHeight="1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5.75" customHeight="1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5.75" customHeight="1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5.75" customHeight="1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5.75" customHeight="1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5.75" customHeight="1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5.75" customHeight="1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5.75" customHeight="1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5.75" customHeight="1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5.75" customHeight="1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5.75" customHeight="1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5.75" customHeight="1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5.75" customHeight="1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5.75" customHeight="1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5.75" customHeight="1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5.75" customHeight="1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5.75" customHeight="1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5.75" customHeight="1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5.75" customHeight="1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5.75" customHeight="1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5.75" customHeight="1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5.75" customHeight="1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5.75" customHeight="1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5.75" customHeight="1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5.75" customHeight="1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5.75" customHeight="1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5.75" customHeight="1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5.75" customHeight="1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5.75" customHeight="1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5.75" customHeight="1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5.75" customHeight="1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5.75" customHeight="1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5.75" customHeight="1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5.75" customHeight="1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5.75" customHeight="1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5.75" customHeight="1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5.75" customHeight="1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5.75" customHeight="1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5.75" customHeight="1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5.75" customHeight="1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5.75" customHeight="1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5.75" customHeight="1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5.75" customHeight="1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5.75" customHeight="1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5.75" customHeight="1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5.75" customHeight="1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5.75" customHeight="1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5.75" customHeight="1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5.75" customHeight="1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5.75" customHeight="1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5.75" customHeight="1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5.75" customHeight="1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5.75" customHeight="1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5.75" customHeight="1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5.75" customHeight="1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5.75" customHeight="1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5.75" customHeight="1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5.75" customHeight="1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5.75" customHeight="1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5.75" customHeight="1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5.75" customHeight="1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5.75" customHeight="1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5.75" customHeight="1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5.75" customHeight="1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5.75" customHeight="1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5.75" customHeight="1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5.75" customHeight="1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5.75" customHeight="1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5.75" customHeight="1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5.75" customHeight="1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5.75" customHeight="1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5.75" customHeight="1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5.75" customHeight="1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5.75" customHeight="1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5.75" customHeight="1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5.75" customHeight="1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5.75" customHeight="1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5.75" customHeight="1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5.75" customHeight="1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5.75" customHeight="1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5.75" customHeight="1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5.75" customHeight="1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5.75" customHeight="1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5.75" customHeight="1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5.75" customHeight="1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5.75" customHeight="1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5.75" customHeight="1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5.75" customHeight="1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5.75" customHeight="1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5.75" customHeight="1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5.75" customHeight="1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5.75" customHeight="1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5.75" customHeight="1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5.75" customHeight="1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5.75" customHeight="1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5.75" customHeight="1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5.75" customHeight="1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5.75" customHeight="1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5.75" customHeight="1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5.75" customHeight="1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5.75" customHeight="1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5.75" customHeight="1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5.75" customHeight="1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5.75" customHeight="1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5.75" customHeight="1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5.75" customHeight="1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5.75" customHeight="1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5.75" customHeight="1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5.75" customHeight="1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5.75" customHeight="1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5.75" customHeight="1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5.75" customHeight="1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5.75" customHeight="1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5.75" customHeight="1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5.75" customHeight="1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5.75" customHeight="1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5.75" customHeight="1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5.75" customHeight="1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5.75" customHeight="1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5.75" customHeight="1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5.75" customHeight="1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5.75" customHeight="1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5.75" customHeight="1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5.75" customHeight="1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5.75" customHeight="1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5.75" customHeight="1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5.75" customHeight="1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5.75" customHeight="1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5.75" customHeight="1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5.75" customHeight="1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5.75" customHeight="1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5.75" customHeight="1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5.75" customHeight="1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5.75" customHeight="1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5.75" customHeight="1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5.75" customHeight="1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5.75" customHeight="1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5.75" customHeight="1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5.75" customHeight="1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5.75" customHeight="1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5.75" customHeight="1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5.75" customHeight="1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5.75" customHeight="1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5.75" customHeight="1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5.75" customHeight="1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5.75" customHeight="1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5.75" customHeight="1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5.75" customHeight="1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5.75" customHeight="1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5.75" customHeight="1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5.75" customHeight="1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5.75" customHeight="1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5.75" customHeight="1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5.75" customHeight="1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5.75" customHeight="1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5.75" customHeight="1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5.75" customHeight="1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5.75" customHeight="1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5.75" customHeight="1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5.75" customHeight="1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5.75" customHeight="1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5.75" customHeight="1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5.75" customHeight="1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5.75" customHeight="1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5.75" customHeight="1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5.75" customHeight="1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5.75" customHeight="1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5.75" customHeight="1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5.75" customHeight="1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5.75" customHeight="1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5.75" customHeight="1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5.75" customHeight="1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5.75" customHeight="1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5.75" customHeight="1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5.75" customHeight="1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5.75" customHeight="1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5.75" customHeight="1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5.75" customHeight="1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5.75" customHeight="1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5.75" customHeight="1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5.75" customHeight="1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5.75" customHeight="1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5.75" customHeight="1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5.75" customHeight="1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5.75" customHeight="1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5.75" customHeight="1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5.75" customHeight="1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5.75" customHeight="1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5.75" customHeight="1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5.75" customHeight="1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5.75" customHeight="1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5.75" customHeight="1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5.75" customHeight="1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5.75" customHeight="1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5.75" customHeight="1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5.75" customHeight="1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5.75" customHeight="1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5.75" customHeight="1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5.75" customHeight="1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5.75" customHeight="1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5.75" customHeight="1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5.75" customHeight="1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5.75" customHeight="1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5.75" customHeight="1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5.75" customHeight="1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5.75" customHeight="1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5.75" customHeight="1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5.75" customHeight="1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5.75" customHeight="1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5.75" customHeight="1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5.75" customHeight="1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5.75" customHeight="1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5.75" customHeight="1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5.75" customHeight="1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5.75" customHeight="1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5.75" customHeight="1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5.75" customHeight="1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5.75" customHeight="1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5.75" customHeight="1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5.75" customHeight="1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5.75" customHeight="1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5.75" customHeight="1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5.75" customHeight="1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5.75" customHeight="1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5.75" customHeight="1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5.75" customHeight="1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5.75" customHeight="1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5.75" customHeight="1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5.75" customHeight="1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5.75" customHeight="1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5.75" customHeight="1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5.75" customHeight="1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5.75" customHeight="1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5.75" customHeight="1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5.75" customHeight="1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5.75" customHeight="1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5.75" customHeight="1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5.75" customHeight="1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5.75" customHeight="1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5.75" customHeight="1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5.75" customHeight="1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5.75" customHeight="1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5.75" customHeight="1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5.75" customHeight="1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5.75" customHeight="1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5.75" customHeight="1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5.75" customHeight="1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5.75" customHeight="1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5.75" customHeight="1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5.75" customHeight="1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5.75" customHeight="1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5.75" customHeight="1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5.75" customHeight="1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5.75" customHeight="1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5.75" customHeight="1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5.75" customHeight="1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5.75" customHeight="1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5.75" customHeight="1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5.75" customHeight="1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5.75" customHeight="1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5.75" customHeight="1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5.75" customHeight="1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5.75" customHeight="1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5.75" customHeight="1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5.75" customHeight="1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5.75" customHeight="1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5.75" customHeight="1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5.75" customHeight="1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5.75" customHeight="1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5.75" customHeight="1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5.75" customHeight="1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5.75" customHeight="1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5.75" customHeight="1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5.75" customHeight="1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5.75" customHeight="1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5.75" customHeight="1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5.75" customHeight="1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5.75" customHeight="1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5.75" customHeight="1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5.75" customHeight="1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5.75" customHeight="1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5.75" customHeight="1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5.75" customHeight="1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5.75" customHeight="1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5.75" customHeight="1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5.75" customHeight="1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5.75" customHeight="1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5.75" customHeight="1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5.75" customHeight="1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5.75" customHeight="1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5.75" customHeight="1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5.75" customHeight="1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5.75" customHeight="1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5.75" customHeight="1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5.75" customHeight="1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5.75" customHeight="1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5.75" customHeight="1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5.75" customHeight="1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5.75" customHeight="1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5.75" customHeight="1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5.75" customHeight="1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5.75" customHeight="1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5.75" customHeight="1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5.75" customHeight="1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5.75" customHeight="1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5.75" customHeight="1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5.75" customHeight="1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5.75" customHeight="1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5.75" customHeight="1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5.75" customHeight="1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5.75" customHeight="1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5.75" customHeight="1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5.75" customHeight="1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5.75" customHeight="1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5.75" customHeight="1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5.75" customHeight="1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5.75" customHeight="1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5.75" customHeight="1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5.75" customHeight="1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5.75" customHeight="1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5.75" customHeight="1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5.75" customHeight="1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5.75" customHeight="1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5.75" customHeight="1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5.75" customHeight="1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5.75" customHeight="1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5.75" customHeight="1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5.75" customHeight="1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5.75" customHeight="1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5.75" customHeight="1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5.75" customHeight="1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5.75" customHeight="1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5.75" customHeight="1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5.75" customHeight="1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5.75" customHeight="1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5.75" customHeight="1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5.75" customHeight="1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5.75" customHeight="1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5.75" customHeight="1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5.75" customHeight="1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5.75" customHeight="1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5.75" customHeight="1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5.75" customHeight="1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5.75" customHeight="1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5.75" customHeight="1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5.75" customHeight="1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5.75" customHeight="1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5.75" customHeight="1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 ht="15.75" customHeight="1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 ht="15.75" customHeight="1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 ht="15.75" customHeight="1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 ht="15.75" customHeight="1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 ht="15.75" customHeight="1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 ht="15.75" customHeight="1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 ht="15.75" customHeight="1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 ht="15.75" customHeight="1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 ht="15.75" customHeight="1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 ht="15.75" customHeight="1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 ht="15.75" customHeight="1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 ht="15.75" customHeight="1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 ht="15.75" customHeight="1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 ht="15.75" customHeight="1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 ht="15.75" customHeight="1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 ht="15.75" customHeight="1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 ht="15.75" customHeight="1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 ht="15.75" customHeight="1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 ht="15.75" customHeight="1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</sheetData>
  <mergeCells count="6">
    <mergeCell ref="A25:A26"/>
    <mergeCell ref="B1:H1"/>
    <mergeCell ref="B2:H2"/>
    <mergeCell ref="A19:A20"/>
    <mergeCell ref="A21:A22"/>
    <mergeCell ref="A23:A24"/>
  </mergeCells>
  <pageMargins left="0.7" right="0.7" top="0.75" bottom="0.75" header="0" footer="0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0"/>
  <sheetViews>
    <sheetView showGridLines="0" workbookViewId="0"/>
  </sheetViews>
  <sheetFormatPr baseColWidth="10" defaultColWidth="14.42578125" defaultRowHeight="15" customHeight="1"/>
  <cols>
    <col min="1" max="1" width="8.7109375" customWidth="1"/>
    <col min="2" max="2" width="12.140625" customWidth="1"/>
    <col min="3" max="5" width="21" customWidth="1"/>
    <col min="6" max="6" width="31.5703125" customWidth="1"/>
    <col min="7" max="8" width="21" customWidth="1"/>
    <col min="9" max="26" width="10.7109375" customWidth="1"/>
  </cols>
  <sheetData>
    <row r="1" spans="1:9" ht="26.25">
      <c r="A1" s="173"/>
      <c r="B1" s="311" t="str">
        <f>'PUNTO EQUILIBRIO'!B1:H1</f>
        <v>Proyecto Gallinas Ponedoras</v>
      </c>
      <c r="C1" s="241"/>
      <c r="D1" s="241"/>
      <c r="E1" s="241"/>
      <c r="F1" s="241"/>
      <c r="G1" s="241"/>
      <c r="H1" s="242"/>
      <c r="I1" s="227"/>
    </row>
    <row r="2" spans="1:9" ht="21">
      <c r="B2" s="312" t="s">
        <v>321</v>
      </c>
      <c r="C2" s="241"/>
      <c r="D2" s="241"/>
      <c r="E2" s="241"/>
      <c r="F2" s="241"/>
      <c r="G2" s="241"/>
      <c r="H2" s="242"/>
    </row>
    <row r="4" spans="1:9">
      <c r="B4" s="228" t="s">
        <v>322</v>
      </c>
      <c r="C4" s="229"/>
      <c r="D4" s="230">
        <v>0.25</v>
      </c>
    </row>
    <row r="6" spans="1:9" ht="15.75">
      <c r="B6" s="193" t="s">
        <v>270</v>
      </c>
      <c r="C6" s="193" t="s">
        <v>311</v>
      </c>
      <c r="D6" s="193" t="s">
        <v>323</v>
      </c>
      <c r="E6" s="193" t="s">
        <v>324</v>
      </c>
      <c r="F6" s="193" t="s">
        <v>325</v>
      </c>
      <c r="G6" s="193" t="s">
        <v>311</v>
      </c>
      <c r="H6" s="193" t="s">
        <v>314</v>
      </c>
    </row>
    <row r="7" spans="1:9" ht="15.75">
      <c r="B7" s="193"/>
      <c r="C7" s="193"/>
      <c r="D7" s="193"/>
      <c r="E7" s="193" t="s">
        <v>326</v>
      </c>
      <c r="F7" s="193" t="s">
        <v>327</v>
      </c>
      <c r="G7" s="193" t="s">
        <v>328</v>
      </c>
      <c r="H7" s="193" t="s">
        <v>328</v>
      </c>
    </row>
    <row r="8" spans="1:9" ht="15.75">
      <c r="B8" s="4">
        <v>0</v>
      </c>
      <c r="C8" s="231">
        <f>'FLUJO EFECTIVO'!C7</f>
        <v>0</v>
      </c>
      <c r="D8" s="231">
        <f>SUM('FLUJO EFECTIVO'!C10:C13)</f>
        <v>160238735.49506068</v>
      </c>
      <c r="E8" s="231">
        <f t="shared" ref="E8:E13" si="0">C8-D8</f>
        <v>-160238735.49506068</v>
      </c>
      <c r="F8" s="232">
        <f t="shared" ref="F8:F13" si="1">1/(1+$D$4)^B8</f>
        <v>1</v>
      </c>
      <c r="G8" s="231">
        <f t="shared" ref="G8:G13" si="2">F8*C8</f>
        <v>0</v>
      </c>
      <c r="H8" s="233">
        <f t="shared" ref="H8:H13" si="3">F8*D8</f>
        <v>160238735.49506068</v>
      </c>
    </row>
    <row r="9" spans="1:9" ht="15.75">
      <c r="B9" s="4">
        <v>1</v>
      </c>
      <c r="C9" s="231">
        <f>'FLUJO EFECTIVO'!E7</f>
        <v>405732602.40464258</v>
      </c>
      <c r="D9" s="231">
        <f>SUM('FLUJO EFECTIVO'!D10:D13)</f>
        <v>312658943.1953243</v>
      </c>
      <c r="E9" s="231">
        <f t="shared" si="0"/>
        <v>93073659.20931828</v>
      </c>
      <c r="F9" s="232">
        <f t="shared" si="1"/>
        <v>0.8</v>
      </c>
      <c r="G9" s="231">
        <f t="shared" si="2"/>
        <v>324586081.9237141</v>
      </c>
      <c r="H9" s="233">
        <f t="shared" si="3"/>
        <v>250127154.55625945</v>
      </c>
    </row>
    <row r="10" spans="1:9" ht="15.75">
      <c r="B10" s="4">
        <v>2</v>
      </c>
      <c r="C10" s="231">
        <f>'FLUJO EFECTIVO'!E7</f>
        <v>405732602.40464258</v>
      </c>
      <c r="D10" s="231">
        <f>SUM('FLUJO EFECTIVO'!E10:E13)</f>
        <v>317683955.31438446</v>
      </c>
      <c r="E10" s="231">
        <f t="shared" si="0"/>
        <v>88048647.090258121</v>
      </c>
      <c r="F10" s="232">
        <f t="shared" si="1"/>
        <v>0.64</v>
      </c>
      <c r="G10" s="231">
        <f t="shared" si="2"/>
        <v>259668865.53897125</v>
      </c>
      <c r="H10" s="233">
        <f t="shared" si="3"/>
        <v>203317731.40120605</v>
      </c>
    </row>
    <row r="11" spans="1:9" ht="15.75">
      <c r="B11" s="4">
        <v>3</v>
      </c>
      <c r="C11" s="231">
        <f>'FLUJO EFECTIVO'!F7</f>
        <v>426019232.52487469</v>
      </c>
      <c r="D11" s="231">
        <f>SUM('FLUJO EFECTIVO'!F10:F13)</f>
        <v>322960218.0393976</v>
      </c>
      <c r="E11" s="231">
        <f t="shared" si="0"/>
        <v>103059014.48547709</v>
      </c>
      <c r="F11" s="232">
        <f t="shared" si="1"/>
        <v>0.51200000000000001</v>
      </c>
      <c r="G11" s="231">
        <f t="shared" si="2"/>
        <v>218121847.05273584</v>
      </c>
      <c r="H11" s="233">
        <f t="shared" si="3"/>
        <v>165355631.63617158</v>
      </c>
    </row>
    <row r="12" spans="1:9" ht="15.75">
      <c r="B12" s="4">
        <v>4</v>
      </c>
      <c r="C12" s="231">
        <f>'FLUJO EFECTIVO'!G7</f>
        <v>447320194.15111846</v>
      </c>
      <c r="D12" s="231">
        <f>SUM('FLUJO EFECTIVO'!G10:G13)</f>
        <v>263363050.40066144</v>
      </c>
      <c r="E12" s="231">
        <f t="shared" si="0"/>
        <v>183957143.75045702</v>
      </c>
      <c r="F12" s="232">
        <f t="shared" si="1"/>
        <v>0.40960000000000002</v>
      </c>
      <c r="G12" s="231">
        <f t="shared" si="2"/>
        <v>183222351.52429813</v>
      </c>
      <c r="H12" s="233">
        <f t="shared" si="3"/>
        <v>107873505.44411093</v>
      </c>
    </row>
    <row r="13" spans="1:9" ht="15.75">
      <c r="B13" s="4">
        <v>5</v>
      </c>
      <c r="C13" s="231">
        <f>'FLUJO EFECTIVO'!H7</f>
        <v>479513904.62685496</v>
      </c>
      <c r="D13" s="231">
        <f>SUM('FLUJO EFECTIVO'!H10:H13)</f>
        <v>265923267.87998846</v>
      </c>
      <c r="E13" s="231">
        <f t="shared" si="0"/>
        <v>213590636.74686649</v>
      </c>
      <c r="F13" s="232">
        <f t="shared" si="1"/>
        <v>0.32768000000000003</v>
      </c>
      <c r="G13" s="231">
        <f t="shared" si="2"/>
        <v>157127116.26812786</v>
      </c>
      <c r="H13" s="233">
        <f t="shared" si="3"/>
        <v>87137736.418914631</v>
      </c>
    </row>
    <row r="14" spans="1:9" ht="18.75">
      <c r="B14" s="4" t="s">
        <v>6</v>
      </c>
      <c r="C14" s="234">
        <f t="shared" ref="C14:E14" si="4">SUM(C8:C13)</f>
        <v>2164318536.1121335</v>
      </c>
      <c r="D14" s="234">
        <f t="shared" si="4"/>
        <v>1642828170.3248169</v>
      </c>
      <c r="E14" s="234">
        <f t="shared" si="4"/>
        <v>521490365.78731632</v>
      </c>
      <c r="F14" s="235"/>
      <c r="G14" s="234">
        <f t="shared" ref="G14:H14" si="5">SUM(G8:G13)</f>
        <v>1142726262.3078473</v>
      </c>
      <c r="H14" s="234">
        <f t="shared" si="5"/>
        <v>974050494.95172346</v>
      </c>
    </row>
    <row r="16" spans="1:9">
      <c r="H16" s="236"/>
    </row>
    <row r="17" spans="5:6" ht="18">
      <c r="E17" s="237" t="s">
        <v>329</v>
      </c>
      <c r="F17" s="238">
        <f>G14-H14</f>
        <v>168675767.35612381</v>
      </c>
    </row>
    <row r="18" spans="5:6" ht="18">
      <c r="E18" s="237" t="s">
        <v>330</v>
      </c>
      <c r="F18" s="239">
        <f>IRR((C8:C13)-(D8:D13))</f>
        <v>0.62348607759562369</v>
      </c>
    </row>
    <row r="19" spans="5:6" ht="18">
      <c r="E19" s="237" t="s">
        <v>331</v>
      </c>
      <c r="F19" s="237">
        <f>G14/H14</f>
        <v>1.1731694283102683</v>
      </c>
    </row>
    <row r="21" spans="5:6" ht="15.75" customHeight="1"/>
    <row r="22" spans="5:6" ht="15.75" customHeight="1"/>
    <row r="23" spans="5:6" ht="15.75" customHeight="1"/>
    <row r="24" spans="5:6" ht="15.75" customHeight="1"/>
    <row r="25" spans="5:6" ht="15.75" customHeight="1"/>
    <row r="26" spans="5:6" ht="15.75" customHeight="1"/>
    <row r="27" spans="5:6" ht="15.75" customHeight="1"/>
    <row r="28" spans="5:6" ht="15.75" customHeight="1"/>
    <row r="29" spans="5:6" ht="15.75" customHeight="1"/>
    <row r="30" spans="5:6" ht="15.75" customHeight="1"/>
    <row r="31" spans="5:6" ht="15.75" customHeight="1"/>
    <row r="32" spans="5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H2"/>
  </mergeCells>
  <pageMargins left="0.7" right="0.7" top="0.75" bottom="0.75" header="0" footer="0"/>
  <pageSetup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INVERSION INICIAL</vt:lpstr>
      <vt:lpstr>PRODUCCION</vt:lpstr>
      <vt:lpstr>PRODUCCION (2)</vt:lpstr>
      <vt:lpstr>ALIMENTACION</vt:lpstr>
      <vt:lpstr>VACUNAS</vt:lpstr>
      <vt:lpstr>MEMORIA COSTOS</vt:lpstr>
      <vt:lpstr>INGRESOS</vt:lpstr>
      <vt:lpstr>PROYECCION COSTOS</vt:lpstr>
      <vt:lpstr>COSTOS TOTALES</vt:lpstr>
      <vt:lpstr>ESTADO RESULTADOS</vt:lpstr>
      <vt:lpstr>FLUJO EFECTIVO</vt:lpstr>
      <vt:lpstr>PUNTO EQUILIBRIO</vt:lpstr>
      <vt:lpstr>VAN, TIR BC</vt:lpstr>
      <vt:lpstr>CONTROL DE GRAFICOS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Z.M</dc:creator>
  <cp:lastModifiedBy>EQUIPO</cp:lastModifiedBy>
  <dcterms:created xsi:type="dcterms:W3CDTF">2011-08-27T19:54:24Z</dcterms:created>
  <dcterms:modified xsi:type="dcterms:W3CDTF">2022-11-27T15:37:11Z</dcterms:modified>
</cp:coreProperties>
</file>